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hidePivotFieldList="1"/>
  <mc:AlternateContent xmlns:mc="http://schemas.openxmlformats.org/markup-compatibility/2006">
    <mc:Choice Requires="x15">
      <x15ac:absPath xmlns:x15ac="http://schemas.microsoft.com/office/spreadsheetml/2010/11/ac" url="https://metprodmy.sharepoint.com/sites/METPRODdoc/ProcurementLegalCommercialManagementAndContractAdm/Tenders/Enabling Works/HV Substations/In Progress/כתב כמויות/Submitted/"/>
    </mc:Choice>
  </mc:AlternateContent>
  <xr:revisionPtr revIDLastSave="0" documentId="8_{39F4CF5F-7178-4C26-97EA-F1C9CFD36532}" xr6:coauthVersionLast="47" xr6:coauthVersionMax="47" xr10:uidLastSave="{00000000-0000-0000-0000-000000000000}"/>
  <workbookProtection workbookAlgorithmName="SHA-512" workbookHashValue="L9zOIqoGM5F84/1litwproB7KHOobyzSp6G9asGieQMoQ6XO/WDDQl1B6hk8dcFWqilUby5SuTIAacmEYcgyIQ==" workbookSaltValue="V39RyDcSWFzS/pb+lp0wYg==" workbookSpinCount="100000" lockStructure="1"/>
  <bookViews>
    <workbookView xWindow="-120" yWindow="-120" windowWidth="29040" windowHeight="15720" activeTab="1" xr2:uid="{4A023E65-FAF6-4D15-866F-857EEA843493}"/>
  </bookViews>
  <sheets>
    <sheet name="Definitions" sheetId="18" state="hidden" r:id="rId1"/>
    <sheet name="טופס מאוחד" sheetId="42" r:id="rId2"/>
    <sheet name="ראשונים" sheetId="34" r:id="rId3"/>
    <sheet name="חולון" sheetId="43" r:id="rId4"/>
    <sheet name="גלילות" sheetId="44" r:id="rId5"/>
    <sheet name="ה.אזרחית מקורי מהמתכנן" sheetId="23" state="hidden" r:id="rId6"/>
    <sheet name="חשמל מתכנן" sheetId="24" state="hidden" r:id="rId7"/>
    <sheet name="הערות ביניים" sheetId="25" state="hidden" r:id="rId8"/>
    <sheet name="CashFlow" sheetId="13" state="hidden" r:id="rId9"/>
    <sheet name="contractors" sheetId="31" state="hidden" r:id="rId10"/>
    <sheet name="ה.אזרחית מקורי מהמתכנן (2)" sheetId="27" state="hidden" r:id="rId11"/>
    <sheet name="אומדן תקציבי" sheetId="15" state="hidden" r:id="rId12"/>
    <sheet name="כתב כמויות" sheetId="19" state="hidden" r:id="rId13"/>
    <sheet name="תע תלת שנתית" sheetId="16" state="hidden" r:id="rId14"/>
    <sheet name="כתב כמויות " sheetId="20" state="hidden" r:id="rId15"/>
  </sheets>
  <definedNames>
    <definedName name="C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44" l="1"/>
  <c r="B1" i="42"/>
  <c r="L12" i="43"/>
  <c r="L13" i="43"/>
  <c r="L14" i="43"/>
  <c r="L15" i="43"/>
  <c r="L16" i="43"/>
  <c r="L17" i="43"/>
  <c r="L18" i="43"/>
  <c r="L19" i="43"/>
  <c r="L20" i="43"/>
  <c r="L21" i="43"/>
  <c r="L22" i="43"/>
  <c r="L23" i="43"/>
  <c r="L24" i="43"/>
  <c r="L25" i="43"/>
  <c r="L26" i="43"/>
  <c r="L27" i="43"/>
  <c r="L28" i="43"/>
  <c r="L29" i="43"/>
  <c r="L30" i="43"/>
  <c r="L12" i="34"/>
  <c r="L13" i="34"/>
  <c r="L14" i="34"/>
  <c r="L15" i="34"/>
  <c r="L16" i="34"/>
  <c r="L17" i="34"/>
  <c r="L18" i="34"/>
  <c r="L19" i="34"/>
  <c r="L20" i="34"/>
  <c r="L21" i="34"/>
  <c r="L22" i="34"/>
  <c r="L23" i="34"/>
  <c r="L24" i="34"/>
  <c r="L25" i="34"/>
  <c r="L26" i="34"/>
  <c r="L27" i="34"/>
  <c r="L28" i="34"/>
  <c r="L29" i="34"/>
  <c r="L30" i="34"/>
  <c r="L31" i="34"/>
  <c r="J41" i="44" l="1"/>
  <c r="L41" i="44" s="1"/>
  <c r="J40" i="44"/>
  <c r="L40" i="44" s="1"/>
  <c r="J41" i="43" l="1"/>
  <c r="L41" i="43" s="1"/>
  <c r="J40" i="43"/>
  <c r="L40" i="43" s="1"/>
  <c r="L31" i="44" l="1"/>
  <c r="L33" i="34" l="1"/>
  <c r="L34" i="34"/>
  <c r="L35" i="34"/>
  <c r="L36" i="34"/>
  <c r="L37" i="34"/>
  <c r="L38" i="34"/>
  <c r="L39" i="34"/>
  <c r="L40" i="34"/>
  <c r="L41" i="34"/>
  <c r="L42" i="34"/>
  <c r="L32" i="34"/>
  <c r="L11" i="34"/>
  <c r="L10" i="34"/>
  <c r="I4" i="34" s="1"/>
  <c r="I4" i="42" s="1"/>
  <c r="L32" i="43"/>
  <c r="L33" i="43"/>
  <c r="L34" i="43"/>
  <c r="L35" i="43"/>
  <c r="L36" i="43"/>
  <c r="L37" i="43"/>
  <c r="L38" i="43"/>
  <c r="L39" i="43"/>
  <c r="L31" i="43"/>
  <c r="L11" i="43"/>
  <c r="L10" i="43"/>
  <c r="I4" i="43" s="1"/>
  <c r="L33" i="44"/>
  <c r="L34" i="44"/>
  <c r="L35" i="44"/>
  <c r="L36" i="44"/>
  <c r="L37" i="44"/>
  <c r="L38" i="44"/>
  <c r="L39" i="44"/>
  <c r="L32" i="44"/>
  <c r="L11" i="44"/>
  <c r="L12" i="44"/>
  <c r="L13" i="44"/>
  <c r="L14" i="44"/>
  <c r="L15" i="44"/>
  <c r="L16" i="44"/>
  <c r="L17" i="44"/>
  <c r="L18" i="44"/>
  <c r="L19" i="44"/>
  <c r="L20" i="44"/>
  <c r="L21" i="44"/>
  <c r="L22" i="44"/>
  <c r="L23" i="44"/>
  <c r="L24" i="44"/>
  <c r="L25" i="44"/>
  <c r="L26" i="44"/>
  <c r="L27" i="44"/>
  <c r="L28" i="44"/>
  <c r="L29" i="44"/>
  <c r="L30" i="44"/>
  <c r="L10" i="44"/>
  <c r="I4" i="44" s="1"/>
  <c r="I6" i="34" l="1"/>
  <c r="I6" i="44"/>
  <c r="I5" i="34"/>
  <c r="I3" i="34"/>
  <c r="I5" i="44"/>
  <c r="I3" i="44" s="1"/>
  <c r="I5" i="43"/>
  <c r="I3" i="43" s="1"/>
  <c r="I6" i="43"/>
  <c r="C9" i="42"/>
  <c r="C8" i="42"/>
  <c r="C7" i="42"/>
  <c r="C6" i="42"/>
  <c r="I8" i="42" l="1"/>
  <c r="I9" i="42"/>
  <c r="I7" i="42"/>
  <c r="I6" i="42"/>
  <c r="C5" i="42" l="1"/>
  <c r="C4" i="42"/>
  <c r="I5" i="42" l="1"/>
  <c r="I3" i="42" s="1"/>
  <c r="D28" i="31" l="1"/>
  <c r="C28" i="31"/>
  <c r="E28" i="31" s="1"/>
  <c r="D27" i="31"/>
  <c r="C27" i="31"/>
  <c r="D26" i="31"/>
  <c r="C26" i="31"/>
  <c r="D25" i="31"/>
  <c r="C25" i="31"/>
  <c r="D24" i="31"/>
  <c r="C24" i="31"/>
  <c r="D23" i="31"/>
  <c r="E23" i="31" s="1"/>
  <c r="C23" i="31"/>
  <c r="D22" i="31"/>
  <c r="C22" i="31"/>
  <c r="D21" i="31"/>
  <c r="C21" i="31"/>
  <c r="D20" i="31"/>
  <c r="C20" i="31"/>
  <c r="E26" i="31" l="1"/>
  <c r="E20" i="31"/>
  <c r="E21" i="31"/>
  <c r="E27" i="31"/>
  <c r="E25" i="31"/>
  <c r="E24" i="31"/>
  <c r="E22" i="31"/>
  <c r="G29" i="20" l="1"/>
  <c r="F29" i="20"/>
  <c r="F28" i="20"/>
  <c r="F27" i="20"/>
  <c r="F26" i="20"/>
  <c r="F25" i="20"/>
  <c r="F24" i="20"/>
  <c r="F23" i="20"/>
  <c r="F22" i="20"/>
  <c r="F21" i="20"/>
  <c r="F20" i="20"/>
  <c r="G18" i="20"/>
  <c r="F18" i="20"/>
  <c r="F17" i="20"/>
  <c r="F16" i="20"/>
  <c r="F15" i="20"/>
  <c r="F14" i="20"/>
  <c r="F13" i="20"/>
  <c r="F11" i="20"/>
  <c r="F10" i="20"/>
  <c r="F9" i="20"/>
  <c r="F8" i="20"/>
  <c r="F7" i="20"/>
  <c r="F6" i="20"/>
  <c r="F5" i="20"/>
  <c r="F4" i="20"/>
  <c r="E20" i="16"/>
  <c r="D20" i="16"/>
  <c r="G11" i="16"/>
  <c r="F11" i="16"/>
  <c r="E11" i="16"/>
  <c r="D11" i="16"/>
  <c r="L690" i="19"/>
  <c r="K690" i="19"/>
  <c r="F690" i="19"/>
  <c r="E690" i="19"/>
  <c r="L689" i="19"/>
  <c r="K689" i="19"/>
  <c r="F689" i="19"/>
  <c r="E689" i="19"/>
  <c r="L688" i="19"/>
  <c r="K688" i="19"/>
  <c r="F688" i="19"/>
  <c r="E688" i="19"/>
  <c r="L687" i="19"/>
  <c r="K687" i="19"/>
  <c r="F687" i="19"/>
  <c r="E687" i="19"/>
  <c r="L686" i="19"/>
  <c r="K686" i="19"/>
  <c r="F686" i="19"/>
  <c r="E686" i="19"/>
  <c r="L685" i="19"/>
  <c r="K685" i="19"/>
  <c r="F685" i="19"/>
  <c r="E685" i="19"/>
  <c r="L684" i="19"/>
  <c r="K684" i="19"/>
  <c r="F684" i="19"/>
  <c r="E684" i="19"/>
  <c r="L683" i="19"/>
  <c r="K683" i="19"/>
  <c r="F683" i="19"/>
  <c r="E683" i="19"/>
  <c r="L682" i="19"/>
  <c r="K682" i="19"/>
  <c r="F682" i="19"/>
  <c r="E682" i="19"/>
  <c r="F681" i="19"/>
  <c r="E681" i="19"/>
  <c r="L680" i="19"/>
  <c r="F680" i="19"/>
  <c r="E680" i="19"/>
  <c r="L679" i="19"/>
  <c r="F679" i="19"/>
  <c r="E679" i="19"/>
  <c r="L678" i="19"/>
  <c r="F678" i="19"/>
  <c r="E678" i="19"/>
  <c r="F677" i="19"/>
  <c r="E677" i="19"/>
  <c r="L676" i="19"/>
  <c r="F676" i="19"/>
  <c r="E676" i="19"/>
  <c r="L675" i="19"/>
  <c r="F675" i="19"/>
  <c r="E675" i="19"/>
  <c r="L674" i="19"/>
  <c r="F674" i="19"/>
  <c r="E674" i="19"/>
  <c r="L673" i="19"/>
  <c r="F673" i="19"/>
  <c r="E673" i="19"/>
  <c r="L672" i="19"/>
  <c r="F672" i="19"/>
  <c r="E672" i="19"/>
  <c r="L671" i="19"/>
  <c r="F671" i="19"/>
  <c r="E671" i="19"/>
  <c r="L670" i="19"/>
  <c r="F670" i="19"/>
  <c r="E670" i="19"/>
  <c r="L669" i="19"/>
  <c r="F669" i="19"/>
  <c r="E669" i="19"/>
  <c r="L668" i="19"/>
  <c r="F668" i="19"/>
  <c r="E668" i="19"/>
  <c r="L667" i="19"/>
  <c r="F667" i="19"/>
  <c r="E667" i="19"/>
  <c r="L666" i="19"/>
  <c r="F666" i="19"/>
  <c r="E666" i="19"/>
  <c r="L665" i="19"/>
  <c r="F665" i="19"/>
  <c r="E665" i="19"/>
  <c r="L664" i="19"/>
  <c r="F664" i="19"/>
  <c r="E664" i="19"/>
  <c r="L663" i="19"/>
  <c r="F663" i="19"/>
  <c r="E663" i="19"/>
  <c r="L662" i="19"/>
  <c r="F662" i="19"/>
  <c r="E662" i="19"/>
  <c r="L661" i="19"/>
  <c r="F661" i="19"/>
  <c r="E661" i="19"/>
  <c r="L660" i="19"/>
  <c r="F660" i="19"/>
  <c r="E660" i="19"/>
  <c r="L659" i="19"/>
  <c r="F659" i="19"/>
  <c r="E659" i="19"/>
  <c r="L658" i="19"/>
  <c r="F658" i="19"/>
  <c r="E658" i="19"/>
  <c r="L657" i="19"/>
  <c r="F657" i="19"/>
  <c r="E657" i="19"/>
  <c r="L656" i="19"/>
  <c r="F656" i="19"/>
  <c r="E656" i="19"/>
  <c r="L655" i="19"/>
  <c r="F655" i="19"/>
  <c r="E655" i="19"/>
  <c r="L654" i="19"/>
  <c r="F654" i="19"/>
  <c r="E654" i="19"/>
  <c r="L653" i="19"/>
  <c r="F653" i="19"/>
  <c r="E653" i="19"/>
  <c r="L652" i="19"/>
  <c r="F652" i="19"/>
  <c r="E652" i="19"/>
  <c r="L651" i="19"/>
  <c r="F651" i="19"/>
  <c r="E651" i="19"/>
  <c r="L650" i="19"/>
  <c r="F650" i="19"/>
  <c r="E650" i="19"/>
  <c r="L649" i="19"/>
  <c r="F649" i="19"/>
  <c r="E649" i="19"/>
  <c r="L648" i="19"/>
  <c r="F648" i="19"/>
  <c r="E648" i="19"/>
  <c r="L647" i="19"/>
  <c r="F647" i="19"/>
  <c r="E647" i="19"/>
  <c r="L646" i="19"/>
  <c r="F646" i="19"/>
  <c r="E646" i="19"/>
  <c r="L645" i="19"/>
  <c r="F645" i="19"/>
  <c r="E645" i="19"/>
  <c r="L644" i="19"/>
  <c r="F644" i="19"/>
  <c r="E644" i="19"/>
  <c r="L643" i="19"/>
  <c r="F643" i="19"/>
  <c r="E643" i="19"/>
  <c r="L642" i="19"/>
  <c r="F642" i="19"/>
  <c r="E642" i="19"/>
  <c r="L641" i="19"/>
  <c r="F641" i="19"/>
  <c r="E641" i="19"/>
  <c r="L640" i="19"/>
  <c r="F640" i="19"/>
  <c r="E640" i="19"/>
  <c r="L639" i="19"/>
  <c r="F639" i="19"/>
  <c r="E639" i="19"/>
  <c r="L638" i="19"/>
  <c r="F638" i="19"/>
  <c r="E638" i="19"/>
  <c r="F637" i="19"/>
  <c r="E637" i="19"/>
  <c r="F636" i="19"/>
  <c r="E636" i="19"/>
  <c r="F635" i="19"/>
  <c r="E635" i="19"/>
  <c r="F634" i="19"/>
  <c r="E634" i="19"/>
  <c r="F633" i="19"/>
  <c r="E633" i="19"/>
  <c r="F632" i="19"/>
  <c r="E632" i="19"/>
  <c r="L631" i="19"/>
  <c r="F631" i="19"/>
  <c r="E631" i="19"/>
  <c r="L630" i="19"/>
  <c r="F630" i="19"/>
  <c r="E630" i="19"/>
  <c r="F629" i="19"/>
  <c r="E629" i="19"/>
  <c r="L628" i="19"/>
  <c r="F628" i="19"/>
  <c r="E628" i="19"/>
  <c r="L627" i="19"/>
  <c r="F627" i="19"/>
  <c r="E627" i="19"/>
  <c r="F626" i="19"/>
  <c r="E626" i="19"/>
  <c r="L625" i="19"/>
  <c r="F625" i="19"/>
  <c r="E625" i="19"/>
  <c r="L624" i="19"/>
  <c r="F624" i="19"/>
  <c r="E624" i="19"/>
  <c r="L623" i="19"/>
  <c r="F623" i="19"/>
  <c r="E623" i="19"/>
  <c r="L622" i="19"/>
  <c r="F622" i="19"/>
  <c r="E622" i="19"/>
  <c r="L621" i="19"/>
  <c r="F621" i="19"/>
  <c r="E621" i="19"/>
  <c r="L620" i="19"/>
  <c r="F620" i="19"/>
  <c r="E620" i="19"/>
  <c r="L619" i="19"/>
  <c r="F619" i="19"/>
  <c r="E619" i="19"/>
  <c r="F618" i="19"/>
  <c r="E618" i="19"/>
  <c r="L617" i="19"/>
  <c r="F617" i="19"/>
  <c r="E617" i="19"/>
  <c r="L616" i="19"/>
  <c r="F616" i="19"/>
  <c r="E616" i="19"/>
  <c r="L615" i="19"/>
  <c r="F615" i="19"/>
  <c r="E615" i="19"/>
  <c r="L614" i="19"/>
  <c r="F614" i="19"/>
  <c r="E614" i="19"/>
  <c r="L613" i="19"/>
  <c r="F613" i="19"/>
  <c r="E613" i="19"/>
  <c r="L612" i="19"/>
  <c r="F612" i="19"/>
  <c r="E612" i="19"/>
  <c r="L611" i="19"/>
  <c r="F611" i="19"/>
  <c r="E611" i="19"/>
  <c r="L610" i="19"/>
  <c r="F610" i="19"/>
  <c r="E610" i="19"/>
  <c r="L609" i="19"/>
  <c r="F609" i="19"/>
  <c r="E609" i="19"/>
  <c r="L608" i="19"/>
  <c r="F608" i="19"/>
  <c r="E608" i="19"/>
  <c r="L607" i="19"/>
  <c r="F607" i="19"/>
  <c r="E607" i="19"/>
  <c r="L606" i="19"/>
  <c r="F606" i="19"/>
  <c r="E606" i="19"/>
  <c r="L605" i="19"/>
  <c r="F605" i="19"/>
  <c r="E605" i="19"/>
  <c r="L604" i="19"/>
  <c r="F604" i="19"/>
  <c r="E604" i="19"/>
  <c r="L603" i="19"/>
  <c r="F603" i="19"/>
  <c r="E603" i="19"/>
  <c r="L602" i="19"/>
  <c r="F602" i="19"/>
  <c r="E602" i="19"/>
  <c r="L601" i="19"/>
  <c r="F601" i="19"/>
  <c r="E601" i="19"/>
  <c r="L600" i="19"/>
  <c r="F600" i="19"/>
  <c r="E600" i="19"/>
  <c r="L599" i="19"/>
  <c r="F599" i="19"/>
  <c r="E599" i="19"/>
  <c r="F598" i="19"/>
  <c r="E598" i="19"/>
  <c r="L597" i="19"/>
  <c r="F597" i="19"/>
  <c r="E597" i="19"/>
  <c r="L596" i="19"/>
  <c r="F596" i="19"/>
  <c r="E596" i="19"/>
  <c r="L595" i="19"/>
  <c r="F595" i="19"/>
  <c r="E595" i="19"/>
  <c r="L594" i="19"/>
  <c r="F594" i="19"/>
  <c r="E594" i="19"/>
  <c r="L593" i="19"/>
  <c r="F593" i="19"/>
  <c r="E593" i="19"/>
  <c r="L592" i="19"/>
  <c r="F592" i="19"/>
  <c r="E592" i="19"/>
  <c r="L591" i="19"/>
  <c r="F591" i="19"/>
  <c r="E591" i="19"/>
  <c r="L590" i="19"/>
  <c r="F590" i="19"/>
  <c r="E590" i="19"/>
  <c r="L589" i="19"/>
  <c r="F589" i="19"/>
  <c r="E589" i="19"/>
  <c r="L588" i="19"/>
  <c r="F588" i="19"/>
  <c r="E588" i="19"/>
  <c r="L587" i="19"/>
  <c r="F587" i="19"/>
  <c r="E587" i="19"/>
  <c r="L586" i="19"/>
  <c r="F586" i="19"/>
  <c r="E586" i="19"/>
  <c r="L585" i="19"/>
  <c r="F585" i="19"/>
  <c r="E585" i="19"/>
  <c r="L584" i="19"/>
  <c r="F584" i="19"/>
  <c r="E584" i="19"/>
  <c r="L583" i="19"/>
  <c r="F583" i="19"/>
  <c r="E583" i="19"/>
  <c r="L582" i="19"/>
  <c r="F582" i="19"/>
  <c r="E582" i="19"/>
  <c r="L581" i="19"/>
  <c r="F581" i="19"/>
  <c r="E581" i="19"/>
  <c r="L580" i="19"/>
  <c r="F580" i="19"/>
  <c r="E580" i="19"/>
  <c r="L579" i="19"/>
  <c r="F579" i="19"/>
  <c r="E579" i="19"/>
  <c r="F578" i="19"/>
  <c r="E578" i="19"/>
  <c r="L577" i="19"/>
  <c r="F577" i="19"/>
  <c r="E577" i="19"/>
  <c r="L576" i="19"/>
  <c r="F576" i="19"/>
  <c r="E576" i="19"/>
  <c r="L575" i="19"/>
  <c r="F575" i="19"/>
  <c r="E575" i="19"/>
  <c r="L574" i="19"/>
  <c r="F574" i="19"/>
  <c r="E574" i="19"/>
  <c r="L573" i="19"/>
  <c r="F573" i="19"/>
  <c r="E573" i="19"/>
  <c r="L572" i="19"/>
  <c r="F572" i="19"/>
  <c r="E572" i="19"/>
  <c r="L571" i="19"/>
  <c r="F571" i="19"/>
  <c r="E571" i="19"/>
  <c r="L570" i="19"/>
  <c r="F570" i="19"/>
  <c r="E570" i="19"/>
  <c r="L569" i="19"/>
  <c r="F569" i="19"/>
  <c r="E569" i="19"/>
  <c r="L568" i="19"/>
  <c r="F568" i="19"/>
  <c r="E568" i="19"/>
  <c r="L567" i="19"/>
  <c r="F567" i="19"/>
  <c r="E567" i="19"/>
  <c r="L566" i="19"/>
  <c r="F566" i="19"/>
  <c r="E566" i="19"/>
  <c r="L565" i="19"/>
  <c r="F565" i="19"/>
  <c r="E565" i="19"/>
  <c r="L564" i="19"/>
  <c r="F564" i="19"/>
  <c r="E564" i="19"/>
  <c r="L563" i="19"/>
  <c r="F563" i="19"/>
  <c r="E563" i="19"/>
  <c r="L562" i="19"/>
  <c r="F562" i="19"/>
  <c r="E562" i="19"/>
  <c r="L561" i="19"/>
  <c r="F561" i="19"/>
  <c r="E561" i="19"/>
  <c r="L560" i="19"/>
  <c r="F560" i="19"/>
  <c r="E560" i="19"/>
  <c r="L559" i="19"/>
  <c r="F559" i="19"/>
  <c r="E559" i="19"/>
  <c r="F558" i="19"/>
  <c r="E558" i="19"/>
  <c r="L557" i="19"/>
  <c r="F557" i="19"/>
  <c r="E557" i="19"/>
  <c r="L556" i="19"/>
  <c r="F556" i="19"/>
  <c r="E556" i="19"/>
  <c r="L555" i="19"/>
  <c r="F555" i="19"/>
  <c r="E555" i="19"/>
  <c r="L554" i="19"/>
  <c r="F554" i="19"/>
  <c r="E554" i="19"/>
  <c r="L553" i="19"/>
  <c r="F553" i="19"/>
  <c r="E553" i="19"/>
  <c r="L552" i="19"/>
  <c r="F552" i="19"/>
  <c r="E552" i="19"/>
  <c r="L551" i="19"/>
  <c r="F551" i="19"/>
  <c r="E551" i="19"/>
  <c r="L550" i="19"/>
  <c r="F550" i="19"/>
  <c r="E550" i="19"/>
  <c r="L549" i="19"/>
  <c r="F549" i="19"/>
  <c r="E549" i="19"/>
  <c r="L548" i="19"/>
  <c r="F548" i="19"/>
  <c r="E548" i="19"/>
  <c r="L547" i="19"/>
  <c r="F547" i="19"/>
  <c r="E547" i="19"/>
  <c r="L546" i="19"/>
  <c r="F546" i="19"/>
  <c r="E546" i="19"/>
  <c r="L545" i="19"/>
  <c r="F545" i="19"/>
  <c r="E545" i="19"/>
  <c r="L544" i="19"/>
  <c r="F544" i="19"/>
  <c r="E544" i="19"/>
  <c r="L543" i="19"/>
  <c r="F543" i="19"/>
  <c r="E543" i="19"/>
  <c r="L542" i="19"/>
  <c r="F542" i="19"/>
  <c r="E542" i="19"/>
  <c r="L541" i="19"/>
  <c r="F541" i="19"/>
  <c r="E541" i="19"/>
  <c r="F540" i="19"/>
  <c r="E540" i="19"/>
  <c r="L539" i="19"/>
  <c r="F539" i="19"/>
  <c r="E539" i="19"/>
  <c r="L538" i="19"/>
  <c r="F538" i="19"/>
  <c r="E538" i="19"/>
  <c r="L537" i="19"/>
  <c r="F537" i="19"/>
  <c r="E537" i="19"/>
  <c r="L536" i="19"/>
  <c r="F536" i="19"/>
  <c r="E536" i="19"/>
  <c r="L535" i="19"/>
  <c r="F535" i="19"/>
  <c r="E535" i="19"/>
  <c r="L534" i="19"/>
  <c r="F534" i="19"/>
  <c r="E534" i="19"/>
  <c r="L533" i="19"/>
  <c r="F533" i="19"/>
  <c r="E533" i="19"/>
  <c r="L532" i="19"/>
  <c r="F532" i="19"/>
  <c r="E532" i="19"/>
  <c r="L531" i="19"/>
  <c r="F531" i="19"/>
  <c r="E531" i="19"/>
  <c r="L530" i="19"/>
  <c r="F530" i="19"/>
  <c r="E530" i="19"/>
  <c r="L529" i="19"/>
  <c r="F529" i="19"/>
  <c r="E529" i="19"/>
  <c r="L528" i="19"/>
  <c r="F528" i="19"/>
  <c r="E528" i="19"/>
  <c r="L527" i="19"/>
  <c r="F527" i="19"/>
  <c r="E527" i="19"/>
  <c r="L526" i="19"/>
  <c r="F526" i="19"/>
  <c r="E526" i="19"/>
  <c r="L525" i="19"/>
  <c r="F525" i="19"/>
  <c r="E525" i="19"/>
  <c r="L524" i="19"/>
  <c r="F524" i="19"/>
  <c r="E524" i="19"/>
  <c r="L523" i="19"/>
  <c r="F523" i="19"/>
  <c r="E523" i="19"/>
  <c r="L522" i="19"/>
  <c r="F522" i="19"/>
  <c r="E522" i="19"/>
  <c r="L521" i="19"/>
  <c r="F521" i="19"/>
  <c r="E521" i="19"/>
  <c r="F520" i="19"/>
  <c r="E520" i="19"/>
  <c r="L519" i="19"/>
  <c r="F519" i="19"/>
  <c r="E519" i="19"/>
  <c r="L518" i="19"/>
  <c r="F518" i="19"/>
  <c r="E518" i="19"/>
  <c r="L517" i="19"/>
  <c r="F517" i="19"/>
  <c r="E517" i="19"/>
  <c r="L516" i="19"/>
  <c r="F516" i="19"/>
  <c r="E516" i="19"/>
  <c r="L515" i="19"/>
  <c r="F515" i="19"/>
  <c r="E515" i="19"/>
  <c r="L514" i="19"/>
  <c r="F514" i="19"/>
  <c r="E514" i="19"/>
  <c r="L513" i="19"/>
  <c r="F513" i="19"/>
  <c r="E513" i="19"/>
  <c r="L512" i="19"/>
  <c r="F512" i="19"/>
  <c r="E512" i="19"/>
  <c r="L511" i="19"/>
  <c r="F511" i="19"/>
  <c r="E511" i="19"/>
  <c r="L510" i="19"/>
  <c r="F510" i="19"/>
  <c r="E510" i="19"/>
  <c r="L509" i="19"/>
  <c r="F509" i="19"/>
  <c r="E509" i="19"/>
  <c r="L508" i="19"/>
  <c r="F508" i="19"/>
  <c r="E508" i="19"/>
  <c r="L507" i="19"/>
  <c r="F507" i="19"/>
  <c r="E507" i="19"/>
  <c r="L506" i="19"/>
  <c r="F506" i="19"/>
  <c r="E506" i="19"/>
  <c r="F505" i="19"/>
  <c r="E505" i="19"/>
  <c r="L504" i="19"/>
  <c r="F504" i="19"/>
  <c r="E504" i="19"/>
  <c r="L503" i="19"/>
  <c r="F503" i="19"/>
  <c r="E503" i="19"/>
  <c r="L502" i="19"/>
  <c r="F502" i="19"/>
  <c r="E502" i="19"/>
  <c r="L501" i="19"/>
  <c r="F501" i="19"/>
  <c r="E501" i="19"/>
  <c r="L500" i="19"/>
  <c r="F500" i="19"/>
  <c r="E500" i="19"/>
  <c r="L499" i="19"/>
  <c r="F499" i="19"/>
  <c r="E499" i="19"/>
  <c r="L498" i="19"/>
  <c r="F498" i="19"/>
  <c r="E498" i="19"/>
  <c r="L497" i="19"/>
  <c r="F497" i="19"/>
  <c r="E497" i="19"/>
  <c r="L496" i="19"/>
  <c r="F496" i="19"/>
  <c r="E496" i="19"/>
  <c r="L495" i="19"/>
  <c r="F495" i="19"/>
  <c r="E495" i="19"/>
  <c r="L494" i="19"/>
  <c r="F494" i="19"/>
  <c r="E494" i="19"/>
  <c r="L493" i="19"/>
  <c r="F493" i="19"/>
  <c r="E493" i="19"/>
  <c r="L492" i="19"/>
  <c r="F492" i="19"/>
  <c r="E492" i="19"/>
  <c r="L491" i="19"/>
  <c r="F491" i="19"/>
  <c r="E491" i="19"/>
  <c r="L490" i="19"/>
  <c r="F490" i="19"/>
  <c r="E490" i="19"/>
  <c r="L489" i="19"/>
  <c r="F489" i="19"/>
  <c r="E489" i="19"/>
  <c r="L488" i="19"/>
  <c r="F488" i="19"/>
  <c r="E488" i="19"/>
  <c r="L487" i="19"/>
  <c r="F487" i="19"/>
  <c r="E487" i="19"/>
  <c r="L486" i="19"/>
  <c r="F486" i="19"/>
  <c r="E486" i="19"/>
  <c r="L485" i="19"/>
  <c r="F485" i="19"/>
  <c r="E485" i="19"/>
  <c r="L484" i="19"/>
  <c r="F484" i="19"/>
  <c r="E484" i="19"/>
  <c r="F483" i="19"/>
  <c r="E483" i="19"/>
  <c r="L482" i="19"/>
  <c r="F482" i="19"/>
  <c r="E482" i="19"/>
  <c r="L481" i="19"/>
  <c r="F481" i="19"/>
  <c r="E481" i="19"/>
  <c r="L480" i="19"/>
  <c r="F480" i="19"/>
  <c r="E480" i="19"/>
  <c r="L479" i="19"/>
  <c r="F479" i="19"/>
  <c r="E479" i="19"/>
  <c r="L478" i="19"/>
  <c r="F478" i="19"/>
  <c r="E478" i="19"/>
  <c r="L477" i="19"/>
  <c r="F477" i="19"/>
  <c r="E477" i="19"/>
  <c r="L476" i="19"/>
  <c r="F476" i="19"/>
  <c r="E476" i="19"/>
  <c r="L475" i="19"/>
  <c r="F475" i="19"/>
  <c r="E475" i="19"/>
  <c r="L474" i="19"/>
  <c r="F474" i="19"/>
  <c r="E474" i="19"/>
  <c r="L473" i="19"/>
  <c r="F473" i="19"/>
  <c r="E473" i="19"/>
  <c r="L472" i="19"/>
  <c r="F472" i="19"/>
  <c r="E472" i="19"/>
  <c r="L471" i="19"/>
  <c r="F471" i="19"/>
  <c r="E471" i="19"/>
  <c r="L470" i="19"/>
  <c r="F470" i="19"/>
  <c r="E470" i="19"/>
  <c r="L469" i="19"/>
  <c r="F469" i="19"/>
  <c r="E469" i="19"/>
  <c r="L468" i="19"/>
  <c r="F468" i="19"/>
  <c r="E468" i="19"/>
  <c r="L467" i="19"/>
  <c r="F467" i="19"/>
  <c r="E467" i="19"/>
  <c r="L466" i="19"/>
  <c r="F466" i="19"/>
  <c r="E466" i="19"/>
  <c r="L465" i="19"/>
  <c r="F465" i="19"/>
  <c r="E465" i="19"/>
  <c r="L464" i="19"/>
  <c r="F464" i="19"/>
  <c r="E464" i="19"/>
  <c r="L463" i="19"/>
  <c r="F463" i="19"/>
  <c r="E463" i="19"/>
  <c r="L462" i="19"/>
  <c r="F462" i="19"/>
  <c r="E462" i="19"/>
  <c r="F461" i="19"/>
  <c r="E461" i="19"/>
  <c r="L460" i="19"/>
  <c r="F460" i="19"/>
  <c r="E460" i="19"/>
  <c r="L459" i="19"/>
  <c r="F459" i="19"/>
  <c r="E459" i="19"/>
  <c r="L458" i="19"/>
  <c r="F458" i="19"/>
  <c r="E458" i="19"/>
  <c r="L457" i="19"/>
  <c r="F457" i="19"/>
  <c r="E457" i="19"/>
  <c r="L456" i="19"/>
  <c r="F456" i="19"/>
  <c r="E456" i="19"/>
  <c r="L455" i="19"/>
  <c r="F455" i="19"/>
  <c r="E455" i="19"/>
  <c r="F454" i="19"/>
  <c r="E454" i="19"/>
  <c r="F453" i="19"/>
  <c r="E453" i="19"/>
  <c r="L452" i="19"/>
  <c r="F452" i="19"/>
  <c r="E452" i="19"/>
  <c r="L451" i="19"/>
  <c r="F451" i="19"/>
  <c r="E451" i="19"/>
  <c r="L450" i="19"/>
  <c r="F450" i="19"/>
  <c r="E450" i="19"/>
  <c r="L449" i="19"/>
  <c r="F449" i="19"/>
  <c r="E449" i="19"/>
  <c r="L448" i="19"/>
  <c r="F448" i="19"/>
  <c r="E448" i="19"/>
  <c r="L447" i="19"/>
  <c r="F447" i="19"/>
  <c r="E447" i="19"/>
  <c r="L446" i="19"/>
  <c r="F446" i="19"/>
  <c r="E446" i="19"/>
  <c r="L445" i="19"/>
  <c r="F445" i="19"/>
  <c r="E445" i="19"/>
  <c r="L444" i="19"/>
  <c r="F444" i="19"/>
  <c r="E444" i="19"/>
  <c r="L443" i="19"/>
  <c r="F443" i="19"/>
  <c r="E443" i="19"/>
  <c r="F442" i="19"/>
  <c r="E442" i="19"/>
  <c r="L441" i="19"/>
  <c r="F441" i="19"/>
  <c r="E441" i="19"/>
  <c r="L440" i="19"/>
  <c r="F440" i="19"/>
  <c r="E440" i="19"/>
  <c r="L439" i="19"/>
  <c r="F439" i="19"/>
  <c r="E439" i="19"/>
  <c r="L438" i="19"/>
  <c r="F438" i="19"/>
  <c r="E438" i="19"/>
  <c r="L437" i="19"/>
  <c r="F437" i="19"/>
  <c r="E437" i="19"/>
  <c r="L436" i="19"/>
  <c r="F436" i="19"/>
  <c r="E436" i="19"/>
  <c r="F435" i="19"/>
  <c r="E435" i="19"/>
  <c r="L434" i="19"/>
  <c r="F434" i="19"/>
  <c r="E434" i="19"/>
  <c r="L433" i="19"/>
  <c r="F433" i="19"/>
  <c r="E433" i="19"/>
  <c r="F432" i="19"/>
  <c r="E432" i="19"/>
  <c r="L431" i="19"/>
  <c r="F431" i="19"/>
  <c r="E431" i="19"/>
  <c r="L430" i="19"/>
  <c r="F430" i="19"/>
  <c r="E430" i="19"/>
  <c r="F429" i="19"/>
  <c r="E429" i="19"/>
  <c r="L428" i="19"/>
  <c r="F428" i="19"/>
  <c r="E428" i="19"/>
  <c r="L427" i="19"/>
  <c r="F427" i="19"/>
  <c r="E427" i="19"/>
  <c r="F426" i="19"/>
  <c r="E426" i="19"/>
  <c r="L425" i="19"/>
  <c r="F425" i="19"/>
  <c r="E425" i="19"/>
  <c r="L424" i="19"/>
  <c r="F424" i="19"/>
  <c r="E424" i="19"/>
  <c r="L423" i="19"/>
  <c r="F423" i="19"/>
  <c r="E423" i="19"/>
  <c r="L422" i="19"/>
  <c r="F422" i="19"/>
  <c r="E422" i="19"/>
  <c r="L421" i="19"/>
  <c r="F421" i="19"/>
  <c r="E421" i="19"/>
  <c r="L420" i="19"/>
  <c r="F420" i="19"/>
  <c r="E420" i="19"/>
  <c r="L419" i="19"/>
  <c r="F419" i="19"/>
  <c r="E419" i="19"/>
  <c r="L418" i="19"/>
  <c r="F418" i="19"/>
  <c r="E418" i="19"/>
  <c r="L417" i="19"/>
  <c r="F417" i="19"/>
  <c r="E417" i="19"/>
  <c r="L416" i="19"/>
  <c r="F416" i="19"/>
  <c r="E416" i="19"/>
  <c r="F415" i="19"/>
  <c r="E415" i="19"/>
  <c r="L414" i="19"/>
  <c r="F414" i="19"/>
  <c r="E414" i="19"/>
  <c r="L413" i="19"/>
  <c r="F413" i="19"/>
  <c r="E413" i="19"/>
  <c r="L412" i="19"/>
  <c r="F412" i="19"/>
  <c r="E412" i="19"/>
  <c r="L411" i="19"/>
  <c r="F411" i="19"/>
  <c r="E411" i="19"/>
  <c r="L410" i="19"/>
  <c r="F410" i="19"/>
  <c r="E410" i="19"/>
  <c r="L409" i="19"/>
  <c r="F409" i="19"/>
  <c r="E409" i="19"/>
  <c r="L408" i="19"/>
  <c r="F408" i="19"/>
  <c r="E408" i="19"/>
  <c r="L407" i="19"/>
  <c r="F407" i="19"/>
  <c r="E407" i="19"/>
  <c r="L406" i="19"/>
  <c r="F406" i="19"/>
  <c r="E406" i="19"/>
  <c r="F405" i="19"/>
  <c r="E405" i="19"/>
  <c r="L404" i="19"/>
  <c r="F404" i="19"/>
  <c r="E404" i="19"/>
  <c r="L403" i="19"/>
  <c r="F403" i="19"/>
  <c r="E403" i="19"/>
  <c r="L402" i="19"/>
  <c r="F402" i="19"/>
  <c r="E402" i="19"/>
  <c r="L401" i="19"/>
  <c r="F401" i="19"/>
  <c r="E401" i="19"/>
  <c r="L400" i="19"/>
  <c r="F400" i="19"/>
  <c r="E400" i="19"/>
  <c r="L399" i="19"/>
  <c r="F399" i="19"/>
  <c r="E399" i="19"/>
  <c r="L398" i="19"/>
  <c r="F398" i="19"/>
  <c r="E398" i="19"/>
  <c r="L397" i="19"/>
  <c r="F397" i="19"/>
  <c r="E397" i="19"/>
  <c r="L396" i="19"/>
  <c r="F396" i="19"/>
  <c r="E396" i="19"/>
  <c r="L395" i="19"/>
  <c r="F395" i="19"/>
  <c r="E395" i="19"/>
  <c r="L394" i="19"/>
  <c r="F394" i="19"/>
  <c r="E394" i="19"/>
  <c r="L393" i="19"/>
  <c r="F393" i="19"/>
  <c r="E393" i="19"/>
  <c r="L392" i="19"/>
  <c r="F392" i="19"/>
  <c r="E392" i="19"/>
  <c r="L391" i="19"/>
  <c r="F391" i="19"/>
  <c r="E391" i="19"/>
  <c r="L390" i="19"/>
  <c r="F390" i="19"/>
  <c r="E390" i="19"/>
  <c r="L389" i="19"/>
  <c r="F389" i="19"/>
  <c r="E389" i="19"/>
  <c r="L388" i="19"/>
  <c r="F388" i="19"/>
  <c r="E388" i="19"/>
  <c r="L387" i="19"/>
  <c r="F387" i="19"/>
  <c r="E387" i="19"/>
  <c r="L386" i="19"/>
  <c r="F386" i="19"/>
  <c r="E386" i="19"/>
  <c r="L385" i="19"/>
  <c r="F385" i="19"/>
  <c r="E385" i="19"/>
  <c r="L384" i="19"/>
  <c r="F384" i="19"/>
  <c r="E384" i="19"/>
  <c r="L383" i="19"/>
  <c r="F383" i="19"/>
  <c r="E383" i="19"/>
  <c r="L382" i="19"/>
  <c r="F382" i="19"/>
  <c r="E382" i="19"/>
  <c r="F381" i="19"/>
  <c r="E381" i="19"/>
  <c r="L380" i="19"/>
  <c r="F380" i="19"/>
  <c r="E380" i="19"/>
  <c r="L379" i="19"/>
  <c r="F379" i="19"/>
  <c r="E379" i="19"/>
  <c r="L378" i="19"/>
  <c r="F378" i="19"/>
  <c r="E378" i="19"/>
  <c r="L377" i="19"/>
  <c r="F377" i="19"/>
  <c r="E377" i="19"/>
  <c r="L376" i="19"/>
  <c r="F376" i="19"/>
  <c r="E376" i="19"/>
  <c r="L375" i="19"/>
  <c r="F375" i="19"/>
  <c r="E375" i="19"/>
  <c r="L374" i="19"/>
  <c r="F374" i="19"/>
  <c r="E374" i="19"/>
  <c r="L373" i="19"/>
  <c r="F373" i="19"/>
  <c r="E373" i="19"/>
  <c r="L372" i="19"/>
  <c r="F372" i="19"/>
  <c r="E372" i="19"/>
  <c r="L371" i="19"/>
  <c r="F371" i="19"/>
  <c r="E371" i="19"/>
  <c r="L370" i="19"/>
  <c r="F370" i="19"/>
  <c r="E370" i="19"/>
  <c r="L369" i="19"/>
  <c r="F369" i="19"/>
  <c r="E369" i="19"/>
  <c r="L368" i="19"/>
  <c r="F368" i="19"/>
  <c r="E368" i="19"/>
  <c r="L367" i="19"/>
  <c r="F367" i="19"/>
  <c r="E367" i="19"/>
  <c r="L366" i="19"/>
  <c r="F366" i="19"/>
  <c r="E366" i="19"/>
  <c r="L365" i="19"/>
  <c r="F365" i="19"/>
  <c r="E365" i="19"/>
  <c r="L364" i="19"/>
  <c r="F364" i="19"/>
  <c r="E364" i="19"/>
  <c r="F363" i="19"/>
  <c r="E363" i="19"/>
  <c r="L362" i="19"/>
  <c r="F362" i="19"/>
  <c r="E362" i="19"/>
  <c r="L361" i="19"/>
  <c r="F361" i="19"/>
  <c r="E361" i="19"/>
  <c r="L360" i="19"/>
  <c r="F360" i="19"/>
  <c r="E360" i="19"/>
  <c r="L359" i="19"/>
  <c r="F359" i="19"/>
  <c r="E359" i="19"/>
  <c r="L358" i="19"/>
  <c r="F358" i="19"/>
  <c r="E358" i="19"/>
  <c r="L357" i="19"/>
  <c r="F357" i="19"/>
  <c r="E357" i="19"/>
  <c r="L356" i="19"/>
  <c r="F356" i="19"/>
  <c r="E356" i="19"/>
  <c r="L355" i="19"/>
  <c r="F355" i="19"/>
  <c r="E355" i="19"/>
  <c r="L354" i="19"/>
  <c r="F354" i="19"/>
  <c r="E354" i="19"/>
  <c r="L353" i="19"/>
  <c r="F353" i="19"/>
  <c r="E353" i="19"/>
  <c r="L352" i="19"/>
  <c r="F352" i="19"/>
  <c r="E352" i="19"/>
  <c r="L351" i="19"/>
  <c r="F351" i="19"/>
  <c r="E351" i="19"/>
  <c r="F350" i="19"/>
  <c r="E350" i="19"/>
  <c r="L349" i="19"/>
  <c r="F349" i="19"/>
  <c r="E349" i="19"/>
  <c r="L348" i="19"/>
  <c r="F348" i="19"/>
  <c r="E348" i="19"/>
  <c r="L347" i="19"/>
  <c r="F347" i="19"/>
  <c r="E347" i="19"/>
  <c r="L346" i="19"/>
  <c r="F346" i="19"/>
  <c r="E346" i="19"/>
  <c r="L345" i="19"/>
  <c r="F345" i="19"/>
  <c r="E345" i="19"/>
  <c r="L344" i="19"/>
  <c r="F344" i="19"/>
  <c r="E344" i="19"/>
  <c r="L343" i="19"/>
  <c r="F343" i="19"/>
  <c r="E343" i="19"/>
  <c r="L342" i="19"/>
  <c r="F342" i="19"/>
  <c r="E342" i="19"/>
  <c r="L341" i="19"/>
  <c r="F341" i="19"/>
  <c r="E341" i="19"/>
  <c r="L340" i="19"/>
  <c r="F340" i="19"/>
  <c r="E340" i="19"/>
  <c r="L339" i="19"/>
  <c r="F339" i="19"/>
  <c r="E339" i="19"/>
  <c r="L338" i="19"/>
  <c r="F338" i="19"/>
  <c r="E338" i="19"/>
  <c r="L337" i="19"/>
  <c r="F337" i="19"/>
  <c r="E337" i="19"/>
  <c r="F336" i="19"/>
  <c r="E336" i="19"/>
  <c r="L335" i="19"/>
  <c r="F335" i="19"/>
  <c r="E335" i="19"/>
  <c r="L334" i="19"/>
  <c r="F334" i="19"/>
  <c r="E334" i="19"/>
  <c r="L333" i="19"/>
  <c r="F333" i="19"/>
  <c r="E333" i="19"/>
  <c r="L332" i="19"/>
  <c r="F332" i="19"/>
  <c r="E332" i="19"/>
  <c r="L331" i="19"/>
  <c r="F331" i="19"/>
  <c r="E331" i="19"/>
  <c r="L330" i="19"/>
  <c r="F330" i="19"/>
  <c r="E330" i="19"/>
  <c r="L329" i="19"/>
  <c r="F329" i="19"/>
  <c r="E329" i="19"/>
  <c r="L328" i="19"/>
  <c r="F328" i="19"/>
  <c r="E328" i="19"/>
  <c r="L327" i="19"/>
  <c r="F327" i="19"/>
  <c r="E327" i="19"/>
  <c r="L326" i="19"/>
  <c r="F326" i="19"/>
  <c r="E326" i="19"/>
  <c r="L325" i="19"/>
  <c r="F325" i="19"/>
  <c r="E325" i="19"/>
  <c r="F324" i="19"/>
  <c r="E324" i="19"/>
  <c r="L323" i="19"/>
  <c r="F323" i="19"/>
  <c r="E323" i="19"/>
  <c r="L322" i="19"/>
  <c r="F322" i="19"/>
  <c r="E322" i="19"/>
  <c r="L321" i="19"/>
  <c r="F321" i="19"/>
  <c r="E321" i="19"/>
  <c r="L320" i="19"/>
  <c r="F320" i="19"/>
  <c r="E320" i="19"/>
  <c r="L319" i="19"/>
  <c r="F319" i="19"/>
  <c r="E319" i="19"/>
  <c r="L318" i="19"/>
  <c r="F318" i="19"/>
  <c r="E318" i="19"/>
  <c r="L317" i="19"/>
  <c r="F317" i="19"/>
  <c r="E317" i="19"/>
  <c r="L316" i="19"/>
  <c r="F316" i="19"/>
  <c r="E316" i="19"/>
  <c r="L315" i="19"/>
  <c r="F315" i="19"/>
  <c r="E315" i="19"/>
  <c r="L314" i="19"/>
  <c r="F314" i="19"/>
  <c r="E314" i="19"/>
  <c r="L313" i="19"/>
  <c r="F313" i="19"/>
  <c r="E313" i="19"/>
  <c r="L312" i="19"/>
  <c r="F312" i="19"/>
  <c r="E312" i="19"/>
  <c r="L311" i="19"/>
  <c r="F311" i="19"/>
  <c r="E311" i="19"/>
  <c r="L310" i="19"/>
  <c r="F310" i="19"/>
  <c r="E310" i="19"/>
  <c r="L309" i="19"/>
  <c r="F309" i="19"/>
  <c r="E309" i="19"/>
  <c r="L308" i="19"/>
  <c r="F308" i="19"/>
  <c r="E308" i="19"/>
  <c r="L307" i="19"/>
  <c r="F307" i="19"/>
  <c r="E307" i="19"/>
  <c r="L306" i="19"/>
  <c r="F306" i="19"/>
  <c r="E306" i="19"/>
  <c r="L305" i="19"/>
  <c r="F305" i="19"/>
  <c r="E305" i="19"/>
  <c r="L304" i="19"/>
  <c r="F304" i="19"/>
  <c r="E304" i="19"/>
  <c r="F303" i="19"/>
  <c r="E303" i="19"/>
  <c r="F302" i="19"/>
  <c r="E302" i="19"/>
  <c r="L301" i="19"/>
  <c r="F301" i="19"/>
  <c r="E301" i="19"/>
  <c r="L300" i="19"/>
  <c r="F300" i="19"/>
  <c r="E300" i="19"/>
  <c r="L299" i="19"/>
  <c r="F299" i="19"/>
  <c r="E299" i="19"/>
  <c r="L298" i="19"/>
  <c r="F298" i="19"/>
  <c r="E298" i="19"/>
  <c r="L297" i="19"/>
  <c r="F297" i="19"/>
  <c r="E297" i="19"/>
  <c r="L296" i="19"/>
  <c r="F296" i="19"/>
  <c r="E296" i="19"/>
  <c r="L295" i="19"/>
  <c r="F295" i="19"/>
  <c r="E295" i="19"/>
  <c r="L294" i="19"/>
  <c r="F294" i="19"/>
  <c r="E294" i="19"/>
  <c r="L293" i="19"/>
  <c r="F293" i="19"/>
  <c r="E293" i="19"/>
  <c r="L292" i="19"/>
  <c r="F292" i="19"/>
  <c r="E292" i="19"/>
  <c r="L291" i="19"/>
  <c r="F291" i="19"/>
  <c r="E291" i="19"/>
  <c r="L290" i="19"/>
  <c r="F290" i="19"/>
  <c r="E290" i="19"/>
  <c r="L289" i="19"/>
  <c r="F289" i="19"/>
  <c r="E289" i="19"/>
  <c r="L288" i="19"/>
  <c r="F288" i="19"/>
  <c r="E288" i="19"/>
  <c r="L287" i="19"/>
  <c r="F287" i="19"/>
  <c r="E287" i="19"/>
  <c r="L286" i="19"/>
  <c r="F286" i="19"/>
  <c r="E286" i="19"/>
  <c r="L285" i="19"/>
  <c r="F285" i="19"/>
  <c r="E285" i="19"/>
  <c r="L284" i="19"/>
  <c r="F284" i="19"/>
  <c r="E284" i="19"/>
  <c r="L283" i="19"/>
  <c r="F283" i="19"/>
  <c r="E283" i="19"/>
  <c r="L282" i="19"/>
  <c r="F282" i="19"/>
  <c r="E282" i="19"/>
  <c r="F281" i="19"/>
  <c r="E281" i="19"/>
  <c r="F280" i="19"/>
  <c r="E280" i="19"/>
  <c r="L279" i="19"/>
  <c r="F279" i="19"/>
  <c r="E279" i="19"/>
  <c r="L278" i="19"/>
  <c r="F278" i="19"/>
  <c r="E278" i="19"/>
  <c r="L277" i="19"/>
  <c r="F277" i="19"/>
  <c r="E277" i="19"/>
  <c r="L276" i="19"/>
  <c r="F276" i="19"/>
  <c r="E276" i="19"/>
  <c r="L275" i="19"/>
  <c r="F275" i="19"/>
  <c r="E275" i="19"/>
  <c r="L274" i="19"/>
  <c r="F274" i="19"/>
  <c r="E274" i="19"/>
  <c r="L273" i="19"/>
  <c r="F273" i="19"/>
  <c r="E273" i="19"/>
  <c r="L272" i="19"/>
  <c r="F272" i="19"/>
  <c r="E272" i="19"/>
  <c r="L271" i="19"/>
  <c r="F271" i="19"/>
  <c r="E271" i="19"/>
  <c r="L270" i="19"/>
  <c r="F270" i="19"/>
  <c r="E270" i="19"/>
  <c r="L269" i="19"/>
  <c r="F269" i="19"/>
  <c r="E269" i="19"/>
  <c r="L268" i="19"/>
  <c r="F268" i="19"/>
  <c r="E268" i="19"/>
  <c r="L267" i="19"/>
  <c r="F267" i="19"/>
  <c r="E267" i="19"/>
  <c r="L266" i="19"/>
  <c r="F266" i="19"/>
  <c r="E266" i="19"/>
  <c r="L265" i="19"/>
  <c r="F265" i="19"/>
  <c r="E265" i="19"/>
  <c r="L264" i="19"/>
  <c r="F264" i="19"/>
  <c r="E264" i="19"/>
  <c r="L263" i="19"/>
  <c r="F263" i="19"/>
  <c r="E263" i="19"/>
  <c r="L262" i="19"/>
  <c r="F262" i="19"/>
  <c r="E262" i="19"/>
  <c r="L261" i="19"/>
  <c r="F261" i="19"/>
  <c r="E261" i="19"/>
  <c r="L260" i="19"/>
  <c r="F260" i="19"/>
  <c r="E260" i="19"/>
  <c r="F259" i="19"/>
  <c r="E259" i="19"/>
  <c r="F258" i="19"/>
  <c r="E258" i="19"/>
  <c r="L257" i="19"/>
  <c r="F257" i="19"/>
  <c r="E257" i="19"/>
  <c r="L256" i="19"/>
  <c r="F256" i="19"/>
  <c r="E256" i="19"/>
  <c r="L255" i="19"/>
  <c r="F255" i="19"/>
  <c r="E255" i="19"/>
  <c r="L254" i="19"/>
  <c r="F254" i="19"/>
  <c r="E254" i="19"/>
  <c r="L253" i="19"/>
  <c r="F253" i="19"/>
  <c r="E253" i="19"/>
  <c r="L252" i="19"/>
  <c r="F252" i="19"/>
  <c r="E252" i="19"/>
  <c r="L251" i="19"/>
  <c r="F251" i="19"/>
  <c r="E251" i="19"/>
  <c r="L250" i="19"/>
  <c r="F250" i="19"/>
  <c r="E250" i="19"/>
  <c r="L249" i="19"/>
  <c r="F249" i="19"/>
  <c r="E249" i="19"/>
  <c r="L248" i="19"/>
  <c r="F248" i="19"/>
  <c r="E248" i="19"/>
  <c r="L247" i="19"/>
  <c r="F247" i="19"/>
  <c r="E247" i="19"/>
  <c r="L246" i="19"/>
  <c r="F246" i="19"/>
  <c r="E246" i="19"/>
  <c r="L245" i="19"/>
  <c r="F245" i="19"/>
  <c r="E245" i="19"/>
  <c r="L244" i="19"/>
  <c r="F244" i="19"/>
  <c r="E244" i="19"/>
  <c r="L243" i="19"/>
  <c r="F243" i="19"/>
  <c r="E243" i="19"/>
  <c r="L242" i="19"/>
  <c r="F242" i="19"/>
  <c r="E242" i="19"/>
  <c r="F241" i="19"/>
  <c r="E241" i="19"/>
  <c r="L240" i="19"/>
  <c r="F240" i="19"/>
  <c r="E240" i="19"/>
  <c r="L239" i="19"/>
  <c r="F239" i="19"/>
  <c r="E239" i="19"/>
  <c r="L238" i="19"/>
  <c r="F238" i="19"/>
  <c r="E238" i="19"/>
  <c r="L237" i="19"/>
  <c r="F237" i="19"/>
  <c r="E237" i="19"/>
  <c r="L236" i="19"/>
  <c r="F236" i="19"/>
  <c r="E236" i="19"/>
  <c r="L235" i="19"/>
  <c r="F235" i="19"/>
  <c r="E235" i="19"/>
  <c r="L234" i="19"/>
  <c r="F234" i="19"/>
  <c r="E234" i="19"/>
  <c r="L233" i="19"/>
  <c r="F233" i="19"/>
  <c r="E233" i="19"/>
  <c r="L232" i="19"/>
  <c r="F232" i="19"/>
  <c r="E232" i="19"/>
  <c r="L231" i="19"/>
  <c r="F231" i="19"/>
  <c r="E231" i="19"/>
  <c r="L230" i="19"/>
  <c r="F230" i="19"/>
  <c r="E230" i="19"/>
  <c r="L229" i="19"/>
  <c r="F229" i="19"/>
  <c r="E229" i="19"/>
  <c r="L228" i="19"/>
  <c r="F228" i="19"/>
  <c r="E228" i="19"/>
  <c r="F227" i="19"/>
  <c r="E227" i="19"/>
  <c r="L226" i="19"/>
  <c r="F226" i="19"/>
  <c r="E226" i="19"/>
  <c r="L225" i="19"/>
  <c r="F225" i="19"/>
  <c r="E225" i="19"/>
  <c r="L224" i="19"/>
  <c r="F224" i="19"/>
  <c r="E224" i="19"/>
  <c r="L223" i="19"/>
  <c r="F223" i="19"/>
  <c r="E223" i="19"/>
  <c r="L222" i="19"/>
  <c r="F222" i="19"/>
  <c r="E222" i="19"/>
  <c r="L221" i="19"/>
  <c r="F221" i="19"/>
  <c r="E221" i="19"/>
  <c r="L220" i="19"/>
  <c r="F220" i="19"/>
  <c r="E220" i="19"/>
  <c r="L219" i="19"/>
  <c r="F219" i="19"/>
  <c r="E219" i="19"/>
  <c r="L218" i="19"/>
  <c r="F218" i="19"/>
  <c r="E218" i="19"/>
  <c r="L217" i="19"/>
  <c r="F217" i="19"/>
  <c r="E217" i="19"/>
  <c r="L216" i="19"/>
  <c r="F216" i="19"/>
  <c r="E216" i="19"/>
  <c r="L215" i="19"/>
  <c r="F215" i="19"/>
  <c r="E215" i="19"/>
  <c r="L214" i="19"/>
  <c r="F214" i="19"/>
  <c r="E214" i="19"/>
  <c r="L213" i="19"/>
  <c r="F213" i="19"/>
  <c r="E213" i="19"/>
  <c r="L212" i="19"/>
  <c r="F212" i="19"/>
  <c r="E212" i="19"/>
  <c r="L211" i="19"/>
  <c r="F211" i="19"/>
  <c r="E211" i="19"/>
  <c r="L210" i="19"/>
  <c r="F210" i="19"/>
  <c r="E210" i="19"/>
  <c r="L209" i="19"/>
  <c r="F209" i="19"/>
  <c r="E209" i="19"/>
  <c r="L208" i="19"/>
  <c r="F208" i="19"/>
  <c r="E208" i="19"/>
  <c r="L207" i="19"/>
  <c r="F207" i="19"/>
  <c r="E207" i="19"/>
  <c r="L206" i="19"/>
  <c r="F206" i="19"/>
  <c r="E206" i="19"/>
  <c r="F205" i="19"/>
  <c r="E205" i="19"/>
  <c r="L204" i="19"/>
  <c r="F204" i="19"/>
  <c r="E204" i="19"/>
  <c r="L203" i="19"/>
  <c r="F203" i="19"/>
  <c r="E203" i="19"/>
  <c r="L202" i="19"/>
  <c r="F202" i="19"/>
  <c r="E202" i="19"/>
  <c r="L201" i="19"/>
  <c r="F201" i="19"/>
  <c r="E201" i="19"/>
  <c r="L200" i="19"/>
  <c r="F200" i="19"/>
  <c r="E200" i="19"/>
  <c r="L199" i="19"/>
  <c r="F199" i="19"/>
  <c r="E199" i="19"/>
  <c r="L198" i="19"/>
  <c r="F198" i="19"/>
  <c r="E198" i="19"/>
  <c r="L197" i="19"/>
  <c r="F197" i="19"/>
  <c r="E197" i="19"/>
  <c r="L196" i="19"/>
  <c r="F196" i="19"/>
  <c r="E196" i="19"/>
  <c r="L195" i="19"/>
  <c r="F195" i="19"/>
  <c r="E195" i="19"/>
  <c r="L194" i="19"/>
  <c r="F194" i="19"/>
  <c r="E194" i="19"/>
  <c r="L193" i="19"/>
  <c r="F193" i="19"/>
  <c r="E193" i="19"/>
  <c r="L192" i="19"/>
  <c r="F192" i="19"/>
  <c r="E192" i="19"/>
  <c r="L191" i="19"/>
  <c r="F191" i="19"/>
  <c r="E191" i="19"/>
  <c r="L190" i="19"/>
  <c r="F190" i="19"/>
  <c r="E190" i="19"/>
  <c r="L189" i="19"/>
  <c r="F189" i="19"/>
  <c r="E189" i="19"/>
  <c r="L188" i="19"/>
  <c r="F188" i="19"/>
  <c r="E188" i="19"/>
  <c r="L187" i="19"/>
  <c r="F187" i="19"/>
  <c r="E187" i="19"/>
  <c r="L186" i="19"/>
  <c r="F186" i="19"/>
  <c r="E186" i="19"/>
  <c r="L185" i="19"/>
  <c r="F185" i="19"/>
  <c r="E185" i="19"/>
  <c r="F184" i="19"/>
  <c r="E184" i="19"/>
  <c r="L183" i="19"/>
  <c r="F183" i="19"/>
  <c r="E183" i="19"/>
  <c r="L182" i="19"/>
  <c r="F182" i="19"/>
  <c r="E182" i="19"/>
  <c r="L181" i="19"/>
  <c r="F181" i="19"/>
  <c r="E181" i="19"/>
  <c r="L180" i="19"/>
  <c r="F180" i="19"/>
  <c r="E180" i="19"/>
  <c r="L179" i="19"/>
  <c r="F179" i="19"/>
  <c r="E179" i="19"/>
  <c r="L178" i="19"/>
  <c r="F178" i="19"/>
  <c r="E178" i="19"/>
  <c r="L177" i="19"/>
  <c r="F177" i="19"/>
  <c r="E177" i="19"/>
  <c r="L176" i="19"/>
  <c r="F176" i="19"/>
  <c r="E176" i="19"/>
  <c r="L175" i="19"/>
  <c r="F175" i="19"/>
  <c r="E175" i="19"/>
  <c r="L174" i="19"/>
  <c r="F174" i="19"/>
  <c r="E174" i="19"/>
  <c r="L173" i="19"/>
  <c r="F173" i="19"/>
  <c r="E173" i="19"/>
  <c r="L172" i="19"/>
  <c r="F172" i="19"/>
  <c r="E172" i="19"/>
  <c r="L171" i="19"/>
  <c r="F171" i="19"/>
  <c r="E171" i="19"/>
  <c r="L170" i="19"/>
  <c r="F170" i="19"/>
  <c r="E170" i="19"/>
  <c r="L169" i="19"/>
  <c r="F169" i="19"/>
  <c r="E169" i="19"/>
  <c r="L168" i="19"/>
  <c r="F168" i="19"/>
  <c r="E168" i="19"/>
  <c r="L167" i="19"/>
  <c r="F167" i="19"/>
  <c r="E167" i="19"/>
  <c r="F166" i="19"/>
  <c r="E166" i="19"/>
  <c r="F165" i="19"/>
  <c r="E165" i="19"/>
  <c r="L164" i="19"/>
  <c r="F164" i="19"/>
  <c r="E164" i="19"/>
  <c r="L163" i="19"/>
  <c r="F163" i="19"/>
  <c r="E163" i="19"/>
  <c r="L162" i="19"/>
  <c r="F162" i="19"/>
  <c r="E162" i="19"/>
  <c r="L161" i="19"/>
  <c r="F161" i="19"/>
  <c r="E161" i="19"/>
  <c r="L160" i="19"/>
  <c r="F160" i="19"/>
  <c r="E160" i="19"/>
  <c r="L159" i="19"/>
  <c r="F159" i="19"/>
  <c r="E159" i="19"/>
  <c r="L158" i="19"/>
  <c r="F158" i="19"/>
  <c r="E158" i="19"/>
  <c r="L157" i="19"/>
  <c r="F157" i="19"/>
  <c r="E157" i="19"/>
  <c r="L156" i="19"/>
  <c r="F156" i="19"/>
  <c r="E156" i="19"/>
  <c r="L155" i="19"/>
  <c r="F155" i="19"/>
  <c r="E155" i="19"/>
  <c r="L154" i="19"/>
  <c r="F154" i="19"/>
  <c r="E154" i="19"/>
  <c r="L153" i="19"/>
  <c r="F153" i="19"/>
  <c r="E153" i="19"/>
  <c r="L152" i="19"/>
  <c r="F152" i="19"/>
  <c r="E152" i="19"/>
  <c r="L151" i="19"/>
  <c r="F151" i="19"/>
  <c r="E151" i="19"/>
  <c r="L150" i="19"/>
  <c r="F150" i="19"/>
  <c r="E150" i="19"/>
  <c r="L149" i="19"/>
  <c r="F149" i="19"/>
  <c r="E149" i="19"/>
  <c r="L148" i="19"/>
  <c r="F148" i="19"/>
  <c r="E148" i="19"/>
  <c r="L147" i="19"/>
  <c r="F147" i="19"/>
  <c r="E147" i="19"/>
  <c r="L146" i="19"/>
  <c r="F146" i="19"/>
  <c r="E146" i="19"/>
  <c r="L145" i="19"/>
  <c r="F145" i="19"/>
  <c r="E145" i="19"/>
  <c r="L144" i="19"/>
  <c r="F144" i="19"/>
  <c r="E144" i="19"/>
  <c r="L143" i="19"/>
  <c r="F143" i="19"/>
  <c r="E143" i="19"/>
  <c r="L142" i="19"/>
  <c r="F142" i="19"/>
  <c r="E142" i="19"/>
  <c r="L141" i="19"/>
  <c r="F141" i="19"/>
  <c r="E141" i="19"/>
  <c r="L140" i="19"/>
  <c r="F140" i="19"/>
  <c r="E140" i="19"/>
  <c r="L139" i="19"/>
  <c r="F139" i="19"/>
  <c r="E139" i="19"/>
  <c r="L138" i="19"/>
  <c r="F138" i="19"/>
  <c r="E138" i="19"/>
  <c r="L137" i="19"/>
  <c r="F137" i="19"/>
  <c r="E137" i="19"/>
  <c r="L136" i="19"/>
  <c r="F136" i="19"/>
  <c r="E136" i="19"/>
  <c r="L135" i="19"/>
  <c r="F135" i="19"/>
  <c r="E135" i="19"/>
  <c r="L134" i="19"/>
  <c r="F134" i="19"/>
  <c r="E134" i="19"/>
  <c r="L133" i="19"/>
  <c r="F133" i="19"/>
  <c r="E133" i="19"/>
  <c r="L132" i="19"/>
  <c r="F132" i="19"/>
  <c r="E132" i="19"/>
  <c r="L131" i="19"/>
  <c r="F131" i="19"/>
  <c r="E131" i="19"/>
  <c r="L130" i="19"/>
  <c r="F130" i="19"/>
  <c r="E130" i="19"/>
  <c r="L129" i="19"/>
  <c r="F129" i="19"/>
  <c r="E129" i="19"/>
  <c r="L128" i="19"/>
  <c r="F128" i="19"/>
  <c r="E128" i="19"/>
  <c r="L127" i="19"/>
  <c r="F127" i="19"/>
  <c r="E127" i="19"/>
  <c r="F126" i="19"/>
  <c r="E126" i="19"/>
  <c r="F125" i="19"/>
  <c r="E125" i="19"/>
  <c r="L124" i="19"/>
  <c r="F124" i="19"/>
  <c r="E124" i="19"/>
  <c r="L123" i="19"/>
  <c r="F123" i="19"/>
  <c r="E123" i="19"/>
  <c r="L122" i="19"/>
  <c r="F122" i="19"/>
  <c r="E122" i="19"/>
  <c r="L121" i="19"/>
  <c r="F121" i="19"/>
  <c r="E121" i="19"/>
  <c r="L120" i="19"/>
  <c r="F120" i="19"/>
  <c r="E120" i="19"/>
  <c r="F119" i="19"/>
  <c r="E119" i="19"/>
  <c r="L118" i="19"/>
  <c r="F118" i="19"/>
  <c r="E118" i="19"/>
  <c r="L117" i="19"/>
  <c r="F117" i="19"/>
  <c r="E117" i="19"/>
  <c r="L116" i="19"/>
  <c r="F116" i="19"/>
  <c r="E116" i="19"/>
  <c r="L115" i="19"/>
  <c r="F115" i="19"/>
  <c r="E115" i="19"/>
  <c r="L114" i="19"/>
  <c r="F114" i="19"/>
  <c r="E114" i="19"/>
  <c r="L113" i="19"/>
  <c r="F113" i="19"/>
  <c r="E113" i="19"/>
  <c r="L112" i="19"/>
  <c r="F112" i="19"/>
  <c r="E112" i="19"/>
  <c r="F111" i="19"/>
  <c r="E111" i="19"/>
  <c r="F110" i="19"/>
  <c r="E110" i="19"/>
  <c r="L109" i="19"/>
  <c r="F109" i="19"/>
  <c r="E109" i="19"/>
  <c r="L108" i="19"/>
  <c r="F108" i="19"/>
  <c r="E108" i="19"/>
  <c r="L107" i="19"/>
  <c r="F107" i="19"/>
  <c r="E107" i="19"/>
  <c r="F106" i="19"/>
  <c r="E106" i="19"/>
  <c r="F105" i="19"/>
  <c r="E105" i="19"/>
  <c r="L104" i="19"/>
  <c r="F104" i="19"/>
  <c r="E104" i="19"/>
  <c r="L103" i="19"/>
  <c r="F103" i="19"/>
  <c r="E103" i="19"/>
  <c r="L102" i="19"/>
  <c r="F102" i="19"/>
  <c r="E102" i="19"/>
  <c r="L101" i="19"/>
  <c r="F101" i="19"/>
  <c r="E101" i="19"/>
  <c r="L100" i="19"/>
  <c r="F100" i="19"/>
  <c r="E100" i="19"/>
  <c r="L99" i="19"/>
  <c r="F99" i="19"/>
  <c r="E99" i="19"/>
  <c r="F98" i="19"/>
  <c r="E98" i="19"/>
  <c r="F97" i="19"/>
  <c r="E97" i="19"/>
  <c r="L96" i="19"/>
  <c r="F96" i="19"/>
  <c r="E96" i="19"/>
  <c r="L95" i="19"/>
  <c r="F95" i="19"/>
  <c r="E95" i="19"/>
  <c r="L94" i="19"/>
  <c r="F94" i="19"/>
  <c r="E94" i="19"/>
  <c r="L93" i="19"/>
  <c r="F93" i="19"/>
  <c r="E93" i="19"/>
  <c r="L92" i="19"/>
  <c r="F92" i="19"/>
  <c r="E92" i="19"/>
  <c r="L91" i="19"/>
  <c r="F91" i="19"/>
  <c r="E91" i="19"/>
  <c r="L90" i="19"/>
  <c r="F90" i="19"/>
  <c r="E90" i="19"/>
  <c r="L89" i="19"/>
  <c r="F89" i="19"/>
  <c r="E89" i="19"/>
  <c r="L88" i="19"/>
  <c r="F88" i="19"/>
  <c r="E88" i="19"/>
  <c r="L87" i="19"/>
  <c r="F87" i="19"/>
  <c r="E87" i="19"/>
  <c r="L86" i="19"/>
  <c r="F86" i="19"/>
  <c r="E86" i="19"/>
  <c r="L85" i="19"/>
  <c r="F85" i="19"/>
  <c r="E85" i="19"/>
  <c r="L84" i="19"/>
  <c r="F84" i="19"/>
  <c r="E84" i="19"/>
  <c r="L83" i="19"/>
  <c r="F83" i="19"/>
  <c r="E83" i="19"/>
  <c r="L82" i="19"/>
  <c r="F82" i="19"/>
  <c r="E82" i="19"/>
  <c r="L81" i="19"/>
  <c r="F81" i="19"/>
  <c r="E81" i="19"/>
  <c r="L80" i="19"/>
  <c r="F80" i="19"/>
  <c r="E80" i="19"/>
  <c r="L79" i="19"/>
  <c r="F79" i="19"/>
  <c r="E79" i="19"/>
  <c r="L78" i="19"/>
  <c r="F78" i="19"/>
  <c r="E78" i="19"/>
  <c r="L77" i="19"/>
  <c r="F77" i="19"/>
  <c r="E77" i="19"/>
  <c r="L76" i="19"/>
  <c r="F76" i="19"/>
  <c r="E76" i="19"/>
  <c r="L75" i="19"/>
  <c r="F75" i="19"/>
  <c r="E75" i="19"/>
  <c r="L74" i="19"/>
  <c r="F74" i="19"/>
  <c r="E74" i="19"/>
  <c r="F73" i="19"/>
  <c r="E73" i="19"/>
  <c r="F72" i="19"/>
  <c r="E72" i="19"/>
  <c r="L71" i="19"/>
  <c r="F71" i="19"/>
  <c r="E71" i="19"/>
  <c r="L70" i="19"/>
  <c r="F70" i="19"/>
  <c r="E70" i="19"/>
  <c r="L69" i="19"/>
  <c r="F69" i="19"/>
  <c r="E69" i="19"/>
  <c r="L68" i="19"/>
  <c r="F68" i="19"/>
  <c r="E68" i="19"/>
  <c r="L67" i="19"/>
  <c r="F67" i="19"/>
  <c r="E67" i="19"/>
  <c r="L66" i="19"/>
  <c r="F66" i="19"/>
  <c r="E66" i="19"/>
  <c r="L65" i="19"/>
  <c r="F65" i="19"/>
  <c r="E65" i="19"/>
  <c r="L64" i="19"/>
  <c r="F64" i="19"/>
  <c r="E64" i="19"/>
  <c r="L63" i="19"/>
  <c r="F63" i="19"/>
  <c r="E63" i="19"/>
  <c r="L62" i="19"/>
  <c r="F62" i="19"/>
  <c r="E62" i="19"/>
  <c r="L61" i="19"/>
  <c r="F61" i="19"/>
  <c r="E61" i="19"/>
  <c r="L60" i="19"/>
  <c r="F60" i="19"/>
  <c r="E60" i="19"/>
  <c r="L59" i="19"/>
  <c r="F59" i="19"/>
  <c r="E59" i="19"/>
  <c r="L58" i="19"/>
  <c r="F58" i="19"/>
  <c r="E58" i="19"/>
  <c r="L57" i="19"/>
  <c r="F57" i="19"/>
  <c r="E57" i="19"/>
  <c r="L56" i="19"/>
  <c r="F56" i="19"/>
  <c r="E56" i="19"/>
  <c r="L55" i="19"/>
  <c r="F55" i="19"/>
  <c r="E55" i="19"/>
  <c r="L54" i="19"/>
  <c r="F54" i="19"/>
  <c r="E54" i="19"/>
  <c r="L53" i="19"/>
  <c r="F53" i="19"/>
  <c r="E53" i="19"/>
  <c r="L52" i="19"/>
  <c r="F52" i="19"/>
  <c r="E52" i="19"/>
  <c r="L51" i="19"/>
  <c r="F51" i="19"/>
  <c r="E51" i="19"/>
  <c r="F50" i="19"/>
  <c r="E50" i="19"/>
  <c r="F49" i="19"/>
  <c r="E49" i="19"/>
  <c r="L48" i="19"/>
  <c r="F48" i="19"/>
  <c r="E48" i="19"/>
  <c r="L47" i="19"/>
  <c r="F47" i="19"/>
  <c r="E47" i="19"/>
  <c r="L46" i="19"/>
  <c r="F46" i="19"/>
  <c r="E46" i="19"/>
  <c r="L45" i="19"/>
  <c r="F45" i="19"/>
  <c r="E45" i="19"/>
  <c r="L44" i="19"/>
  <c r="F44" i="19"/>
  <c r="E44" i="19"/>
  <c r="L43" i="19"/>
  <c r="F43" i="19"/>
  <c r="E43" i="19"/>
  <c r="L42" i="19"/>
  <c r="F42" i="19"/>
  <c r="E42" i="19"/>
  <c r="L41" i="19"/>
  <c r="F41" i="19"/>
  <c r="E41" i="19"/>
  <c r="L40" i="19"/>
  <c r="F40" i="19"/>
  <c r="E40" i="19"/>
  <c r="L39" i="19"/>
  <c r="F39" i="19"/>
  <c r="E39" i="19"/>
  <c r="L38" i="19"/>
  <c r="F38" i="19"/>
  <c r="E38" i="19"/>
  <c r="L37" i="19"/>
  <c r="F37" i="19"/>
  <c r="E37" i="19"/>
  <c r="L36" i="19"/>
  <c r="F36" i="19"/>
  <c r="E36" i="19"/>
  <c r="L35" i="19"/>
  <c r="F35" i="19"/>
  <c r="E35" i="19"/>
  <c r="L34" i="19"/>
  <c r="F34" i="19"/>
  <c r="E34" i="19"/>
  <c r="L33" i="19"/>
  <c r="F33" i="19"/>
  <c r="E33" i="19"/>
  <c r="L32" i="19"/>
  <c r="F32" i="19"/>
  <c r="E32" i="19"/>
  <c r="L31" i="19"/>
  <c r="F31" i="19"/>
  <c r="E31" i="19"/>
  <c r="L30" i="19"/>
  <c r="F30" i="19"/>
  <c r="E30" i="19"/>
  <c r="L29" i="19"/>
  <c r="F29" i="19"/>
  <c r="E29" i="19"/>
  <c r="L28" i="19"/>
  <c r="F28" i="19"/>
  <c r="E28" i="19"/>
  <c r="L27" i="19"/>
  <c r="M48" i="19" s="1"/>
  <c r="F27" i="19"/>
  <c r="E27" i="19"/>
  <c r="F26" i="19"/>
  <c r="E26" i="19"/>
  <c r="F25" i="19"/>
  <c r="E25" i="19"/>
  <c r="L24" i="19"/>
  <c r="F24" i="19"/>
  <c r="E24" i="19"/>
  <c r="L23" i="19"/>
  <c r="F23" i="19"/>
  <c r="E23" i="19"/>
  <c r="L22" i="19"/>
  <c r="M24" i="19" s="1"/>
  <c r="F22" i="19"/>
  <c r="E22" i="19"/>
  <c r="F21" i="19"/>
  <c r="E21" i="19"/>
  <c r="F20" i="19"/>
  <c r="E20" i="19"/>
  <c r="L19" i="19"/>
  <c r="F19" i="19"/>
  <c r="E19" i="19"/>
  <c r="L18" i="19"/>
  <c r="F18" i="19"/>
  <c r="E18" i="19"/>
  <c r="L17" i="19"/>
  <c r="F17" i="19"/>
  <c r="E17" i="19"/>
  <c r="L16" i="19"/>
  <c r="F16" i="19"/>
  <c r="E16" i="19"/>
  <c r="F15" i="19"/>
  <c r="E15" i="19"/>
  <c r="L14" i="19"/>
  <c r="M19" i="19" s="1"/>
  <c r="M11" i="19"/>
  <c r="L11" i="19"/>
  <c r="L10" i="19"/>
  <c r="L9" i="19"/>
  <c r="L8" i="19"/>
  <c r="L7" i="19"/>
  <c r="L6" i="19"/>
  <c r="L5" i="19"/>
  <c r="L4" i="19"/>
  <c r="F90" i="15"/>
  <c r="B32" i="13" s="1"/>
  <c r="U35" i="13" s="1"/>
  <c r="F87" i="15"/>
  <c r="B27" i="13" s="1"/>
  <c r="F86" i="15"/>
  <c r="F50" i="15"/>
  <c r="B22" i="13" s="1"/>
  <c r="C36" i="15"/>
  <c r="F35" i="15"/>
  <c r="F37" i="15" s="1"/>
  <c r="B17" i="13" s="1"/>
  <c r="F22" i="15"/>
  <c r="D300" i="24"/>
  <c r="F300" i="24" s="1"/>
  <c r="F299" i="24"/>
  <c r="D298" i="24"/>
  <c r="F298" i="24" s="1"/>
  <c r="F297" i="24"/>
  <c r="D297" i="24"/>
  <c r="D296" i="24"/>
  <c r="F296" i="24" s="1"/>
  <c r="D295" i="24"/>
  <c r="F295" i="24" s="1"/>
  <c r="F293" i="24"/>
  <c r="F292" i="24"/>
  <c r="F291" i="24"/>
  <c r="F290" i="24"/>
  <c r="F289" i="24"/>
  <c r="F288" i="24"/>
  <c r="F287" i="24"/>
  <c r="F286" i="24"/>
  <c r="F285" i="24"/>
  <c r="F284" i="24"/>
  <c r="F283" i="24"/>
  <c r="F282" i="24"/>
  <c r="F281" i="24"/>
  <c r="F280" i="24"/>
  <c r="F278" i="24"/>
  <c r="F277" i="24"/>
  <c r="F276" i="24" s="1"/>
  <c r="F275" i="24"/>
  <c r="F274" i="24"/>
  <c r="F273" i="24"/>
  <c r="F272" i="24"/>
  <c r="F271" i="24"/>
  <c r="F270" i="24"/>
  <c r="F269" i="24"/>
  <c r="F266" i="24" s="1"/>
  <c r="F268" i="24"/>
  <c r="F267" i="24"/>
  <c r="F265" i="24"/>
  <c r="F259" i="24"/>
  <c r="F258" i="24"/>
  <c r="F257" i="24"/>
  <c r="F256" i="24"/>
  <c r="F255" i="24"/>
  <c r="F254" i="24"/>
  <c r="F253" i="24"/>
  <c r="F252" i="24"/>
  <c r="F249" i="24"/>
  <c r="F248" i="24"/>
  <c r="F247" i="24"/>
  <c r="F246" i="24"/>
  <c r="F245" i="24"/>
  <c r="F244" i="24"/>
  <c r="F243" i="24"/>
  <c r="F242" i="24"/>
  <c r="F241" i="24"/>
  <c r="F238" i="24"/>
  <c r="F237" i="24"/>
  <c r="F236" i="24"/>
  <c r="F235" i="24"/>
  <c r="F234" i="24"/>
  <c r="F233" i="24"/>
  <c r="F232" i="24"/>
  <c r="F231" i="24"/>
  <c r="F230" i="24"/>
  <c r="F229" i="24"/>
  <c r="F228" i="24"/>
  <c r="F227" i="24"/>
  <c r="F226" i="24"/>
  <c r="F225" i="24"/>
  <c r="F224" i="24"/>
  <c r="F222" i="24"/>
  <c r="F221" i="24"/>
  <c r="F220" i="24"/>
  <c r="F219" i="24"/>
  <c r="F218" i="24"/>
  <c r="F217" i="24"/>
  <c r="F216" i="24"/>
  <c r="F215" i="24"/>
  <c r="F214" i="24"/>
  <c r="F213" i="24"/>
  <c r="F212" i="24"/>
  <c r="F211" i="24"/>
  <c r="F210" i="24"/>
  <c r="F209" i="24"/>
  <c r="F208" i="24"/>
  <c r="F207" i="24"/>
  <c r="F206" i="24"/>
  <c r="F205" i="24"/>
  <c r="F204" i="24"/>
  <c r="F203" i="24"/>
  <c r="F202" i="24"/>
  <c r="F201" i="24"/>
  <c r="F200" i="24"/>
  <c r="F199" i="24"/>
  <c r="F198" i="24"/>
  <c r="F197" i="24"/>
  <c r="F196" i="24"/>
  <c r="F195" i="24"/>
  <c r="F194" i="24"/>
  <c r="F193" i="24"/>
  <c r="F192" i="24"/>
  <c r="F191" i="24"/>
  <c r="F190" i="24"/>
  <c r="F189" i="24"/>
  <c r="F188" i="24"/>
  <c r="F187" i="24"/>
  <c r="F186" i="24"/>
  <c r="F185" i="24"/>
  <c r="F184" i="24"/>
  <c r="F183" i="24"/>
  <c r="F180" i="24"/>
  <c r="F175" i="24" s="1"/>
  <c r="F179" i="24"/>
  <c r="F178" i="24"/>
  <c r="F177" i="24"/>
  <c r="F174" i="24"/>
  <c r="F173" i="24"/>
  <c r="F172" i="24"/>
  <c r="F171" i="24"/>
  <c r="F170" i="24"/>
  <c r="F169" i="24"/>
  <c r="F168" i="24"/>
  <c r="F165" i="24"/>
  <c r="F164" i="24"/>
  <c r="F163" i="24"/>
  <c r="F161" i="24" s="1"/>
  <c r="F160" i="24"/>
  <c r="F159" i="24"/>
  <c r="F158" i="24"/>
  <c r="F157" i="24"/>
  <c r="F156" i="24"/>
  <c r="F155" i="24"/>
  <c r="F153" i="24" s="1"/>
  <c r="F152" i="24"/>
  <c r="F151" i="24"/>
  <c r="F150" i="24"/>
  <c r="F149" i="24"/>
  <c r="F148" i="24"/>
  <c r="F147" i="24"/>
  <c r="F146" i="24"/>
  <c r="F145" i="24"/>
  <c r="F144" i="24"/>
  <c r="F143" i="24"/>
  <c r="F142" i="24"/>
  <c r="F141" i="24"/>
  <c r="F140" i="24"/>
  <c r="F139" i="24"/>
  <c r="F138" i="24"/>
  <c r="F137" i="24"/>
  <c r="F136" i="24"/>
  <c r="F135" i="24"/>
  <c r="F134" i="24"/>
  <c r="F133" i="24"/>
  <c r="F132" i="24"/>
  <c r="F131" i="24"/>
  <c r="F130" i="24"/>
  <c r="F127" i="24"/>
  <c r="F126" i="24"/>
  <c r="F125" i="24"/>
  <c r="F124" i="24"/>
  <c r="F123" i="24"/>
  <c r="F122" i="24"/>
  <c r="F121" i="24"/>
  <c r="F120" i="24"/>
  <c r="F119" i="24"/>
  <c r="F118" i="24"/>
  <c r="F117" i="24"/>
  <c r="F116" i="24"/>
  <c r="F115" i="24"/>
  <c r="F114" i="24"/>
  <c r="F113" i="24"/>
  <c r="F112" i="24"/>
  <c r="F111" i="24"/>
  <c r="F110" i="24"/>
  <c r="F109" i="24"/>
  <c r="F108" i="24"/>
  <c r="F107" i="24"/>
  <c r="F104" i="24"/>
  <c r="F103" i="24"/>
  <c r="F102" i="24"/>
  <c r="F101" i="24"/>
  <c r="F100" i="24"/>
  <c r="F99" i="24"/>
  <c r="F98" i="24"/>
  <c r="F97" i="24"/>
  <c r="F96" i="24"/>
  <c r="F95" i="24"/>
  <c r="F94" i="24"/>
  <c r="F93" i="24"/>
  <c r="F92" i="24"/>
  <c r="F91" i="24"/>
  <c r="F90" i="24"/>
  <c r="F89" i="24"/>
  <c r="F88" i="24"/>
  <c r="F87" i="24"/>
  <c r="F86" i="24"/>
  <c r="F85" i="24"/>
  <c r="F84" i="24"/>
  <c r="F83" i="24"/>
  <c r="F82" i="24"/>
  <c r="F81" i="24"/>
  <c r="F78" i="24"/>
  <c r="F77" i="24"/>
  <c r="F76" i="24"/>
  <c r="F74" i="24" s="1"/>
  <c r="F73" i="24"/>
  <c r="F72" i="24"/>
  <c r="F71" i="24"/>
  <c r="F70" i="24"/>
  <c r="F69" i="24"/>
  <c r="F68" i="24"/>
  <c r="F67" i="24"/>
  <c r="F66" i="24"/>
  <c r="F65" i="24"/>
  <c r="F64" i="24"/>
  <c r="F63" i="24"/>
  <c r="F62" i="24"/>
  <c r="F61" i="24"/>
  <c r="F60" i="24"/>
  <c r="F59" i="24"/>
  <c r="F56" i="24"/>
  <c r="F55" i="24"/>
  <c r="F54" i="24"/>
  <c r="F53" i="24"/>
  <c r="F52" i="24"/>
  <c r="F51" i="24"/>
  <c r="F50" i="24"/>
  <c r="F49" i="24"/>
  <c r="F48" i="24"/>
  <c r="F47" i="24"/>
  <c r="F46" i="24"/>
  <c r="F45" i="24"/>
  <c r="F44" i="24"/>
  <c r="F43" i="24"/>
  <c r="F39" i="24"/>
  <c r="F38" i="24"/>
  <c r="F37" i="24" s="1"/>
  <c r="F36" i="24"/>
  <c r="F35" i="24"/>
  <c r="F34" i="24" s="1"/>
  <c r="F33" i="24"/>
  <c r="F32" i="24"/>
  <c r="F31" i="24"/>
  <c r="F30" i="24"/>
  <c r="F29" i="24"/>
  <c r="F28" i="24"/>
  <c r="F27" i="24"/>
  <c r="F26" i="24"/>
  <c r="F25" i="24"/>
  <c r="F24" i="24"/>
  <c r="F23" i="24"/>
  <c r="F22" i="24"/>
  <c r="F21" i="24"/>
  <c r="F19" i="24"/>
  <c r="F18" i="24"/>
  <c r="F17" i="24"/>
  <c r="F16" i="24"/>
  <c r="F15" i="24"/>
  <c r="F14" i="24"/>
  <c r="F13" i="24"/>
  <c r="F12" i="24"/>
  <c r="F11" i="24"/>
  <c r="F10" i="24"/>
  <c r="D634" i="23"/>
  <c r="I633" i="23"/>
  <c r="C633" i="23"/>
  <c r="D632" i="23"/>
  <c r="C632" i="23"/>
  <c r="C631" i="23"/>
  <c r="D631" i="23" s="1"/>
  <c r="C630" i="23"/>
  <c r="D630" i="23" s="1"/>
  <c r="C629" i="23"/>
  <c r="D629" i="23" s="1"/>
  <c r="C628" i="23"/>
  <c r="D628" i="23" s="1"/>
  <c r="C627" i="23"/>
  <c r="D627" i="23" s="1"/>
  <c r="I626" i="23"/>
  <c r="C625" i="23"/>
  <c r="D625" i="23" s="1"/>
  <c r="C624" i="23"/>
  <c r="D624" i="23" s="1"/>
  <c r="C623" i="23"/>
  <c r="D623" i="23" s="1"/>
  <c r="D622" i="23"/>
  <c r="C622" i="23"/>
  <c r="D621" i="23"/>
  <c r="I620" i="23"/>
  <c r="C619" i="23"/>
  <c r="D619" i="23" s="1"/>
  <c r="D618" i="23"/>
  <c r="D617" i="23"/>
  <c r="D616" i="23"/>
  <c r="D615" i="23"/>
  <c r="I614" i="23"/>
  <c r="C614" i="23"/>
  <c r="C613" i="23"/>
  <c r="D613" i="23" s="1"/>
  <c r="D612" i="23"/>
  <c r="D611" i="23"/>
  <c r="D610" i="23"/>
  <c r="D609" i="23"/>
  <c r="D608" i="23"/>
  <c r="D607" i="23"/>
  <c r="D606" i="23"/>
  <c r="D605" i="23"/>
  <c r="D604" i="23"/>
  <c r="D603" i="23"/>
  <c r="D602" i="23"/>
  <c r="D601" i="23"/>
  <c r="D600" i="23"/>
  <c r="D599" i="23"/>
  <c r="D598" i="23"/>
  <c r="I597" i="23"/>
  <c r="C596" i="23"/>
  <c r="D596" i="23" s="1"/>
  <c r="D595" i="23"/>
  <c r="D594" i="23"/>
  <c r="D593" i="23"/>
  <c r="D592" i="23"/>
  <c r="D591" i="23"/>
  <c r="D590" i="23"/>
  <c r="D589" i="23"/>
  <c r="D588" i="23"/>
  <c r="D587" i="23"/>
  <c r="D586" i="23"/>
  <c r="D585" i="23"/>
  <c r="D584" i="23"/>
  <c r="D583" i="23"/>
  <c r="D582" i="23"/>
  <c r="D581" i="23"/>
  <c r="I580" i="23"/>
  <c r="C580" i="23"/>
  <c r="C579" i="23"/>
  <c r="C578" i="23"/>
  <c r="D578" i="23" s="1"/>
  <c r="C577" i="23"/>
  <c r="D577" i="23" s="1"/>
  <c r="C576" i="23"/>
  <c r="D576" i="23" s="1"/>
  <c r="C575" i="23"/>
  <c r="D575" i="23" s="1"/>
  <c r="C574" i="23"/>
  <c r="D574" i="23" s="1"/>
  <c r="C573" i="23"/>
  <c r="D573" i="23" s="1"/>
  <c r="C572" i="23"/>
  <c r="D572" i="23" s="1"/>
  <c r="C571" i="23"/>
  <c r="D571" i="23" s="1"/>
  <c r="C570" i="23"/>
  <c r="D570" i="23" s="1"/>
  <c r="C569" i="23"/>
  <c r="D569" i="23" s="1"/>
  <c r="C568" i="23"/>
  <c r="D568" i="23" s="1"/>
  <c r="C567" i="23"/>
  <c r="D567" i="23" s="1"/>
  <c r="C566" i="23"/>
  <c r="D566" i="23" s="1"/>
  <c r="C565" i="23"/>
  <c r="D565" i="23" s="1"/>
  <c r="C564" i="23"/>
  <c r="D564" i="23" s="1"/>
  <c r="C563" i="23"/>
  <c r="D563" i="23" s="1"/>
  <c r="C562" i="23"/>
  <c r="D562" i="23" s="1"/>
  <c r="C561" i="23"/>
  <c r="D561" i="23" s="1"/>
  <c r="C560" i="23"/>
  <c r="D560" i="23" s="1"/>
  <c r="C559" i="23"/>
  <c r="D559" i="23" s="1"/>
  <c r="C558" i="23"/>
  <c r="D558" i="23" s="1"/>
  <c r="C557" i="23"/>
  <c r="D557" i="23" s="1"/>
  <c r="C556" i="23"/>
  <c r="D556" i="23" s="1"/>
  <c r="D555" i="23"/>
  <c r="C555" i="23"/>
  <c r="C554" i="23"/>
  <c r="D554" i="23" s="1"/>
  <c r="C553" i="23"/>
  <c r="D553" i="23" s="1"/>
  <c r="C552" i="23"/>
  <c r="D552" i="23" s="1"/>
  <c r="I551" i="23"/>
  <c r="C550" i="23"/>
  <c r="D550" i="23" s="1"/>
  <c r="D549" i="23"/>
  <c r="C549" i="23"/>
  <c r="C548" i="23"/>
  <c r="D548" i="23" s="1"/>
  <c r="I547" i="23"/>
  <c r="C546" i="23"/>
  <c r="D546" i="23" s="1"/>
  <c r="C545" i="23"/>
  <c r="D545" i="23" s="1"/>
  <c r="C544" i="23"/>
  <c r="D544" i="23" s="1"/>
  <c r="C543" i="23"/>
  <c r="D543" i="23" s="1"/>
  <c r="C542" i="23"/>
  <c r="D542" i="23" s="1"/>
  <c r="C541" i="23"/>
  <c r="D541" i="23" s="1"/>
  <c r="C540" i="23"/>
  <c r="D540" i="23" s="1"/>
  <c r="C539" i="23"/>
  <c r="D539" i="23" s="1"/>
  <c r="C538" i="23"/>
  <c r="D538" i="23" s="1"/>
  <c r="C537" i="23"/>
  <c r="D537" i="23" s="1"/>
  <c r="C536" i="23"/>
  <c r="D536" i="23" s="1"/>
  <c r="C535" i="23"/>
  <c r="D535" i="23" s="1"/>
  <c r="C534" i="23"/>
  <c r="D534" i="23" s="1"/>
  <c r="C533" i="23"/>
  <c r="D533" i="23" s="1"/>
  <c r="C532" i="23"/>
  <c r="D532" i="23" s="1"/>
  <c r="C531" i="23"/>
  <c r="D531" i="23" s="1"/>
  <c r="C530" i="23"/>
  <c r="D530" i="23" s="1"/>
  <c r="I529" i="23"/>
  <c r="D528" i="23"/>
  <c r="C528" i="23"/>
  <c r="C527" i="23"/>
  <c r="D527" i="23" s="1"/>
  <c r="C526" i="23"/>
  <c r="D526" i="23" s="1"/>
  <c r="D525" i="23"/>
  <c r="C525" i="23"/>
  <c r="C524" i="23"/>
  <c r="D524" i="23" s="1"/>
  <c r="C523" i="23"/>
  <c r="D523" i="23" s="1"/>
  <c r="C522" i="23"/>
  <c r="D522" i="23" s="1"/>
  <c r="C521" i="23"/>
  <c r="D521" i="23" s="1"/>
  <c r="I520" i="23"/>
  <c r="C519" i="23"/>
  <c r="D519" i="23" s="1"/>
  <c r="C518" i="23"/>
  <c r="D518" i="23" s="1"/>
  <c r="C517" i="23"/>
  <c r="D517" i="23" s="1"/>
  <c r="C516" i="23"/>
  <c r="D516" i="23" s="1"/>
  <c r="C515" i="23"/>
  <c r="D515" i="23" s="1"/>
  <c r="C514" i="23"/>
  <c r="D514" i="23" s="1"/>
  <c r="C513" i="23"/>
  <c r="D513" i="23" s="1"/>
  <c r="C512" i="23"/>
  <c r="D512" i="23" s="1"/>
  <c r="C511" i="23"/>
  <c r="D511" i="23" s="1"/>
  <c r="C510" i="23"/>
  <c r="D510" i="23" s="1"/>
  <c r="C509" i="23"/>
  <c r="D509" i="23" s="1"/>
  <c r="C508" i="23"/>
  <c r="D508" i="23" s="1"/>
  <c r="C507" i="23"/>
  <c r="D507" i="23" s="1"/>
  <c r="C506" i="23"/>
  <c r="D506" i="23" s="1"/>
  <c r="C505" i="23"/>
  <c r="D505" i="23" s="1"/>
  <c r="C504" i="23"/>
  <c r="D504" i="23" s="1"/>
  <c r="C503" i="23"/>
  <c r="D503" i="23" s="1"/>
  <c r="C502" i="23"/>
  <c r="D502" i="23" s="1"/>
  <c r="C501" i="23"/>
  <c r="D501" i="23" s="1"/>
  <c r="C500" i="23"/>
  <c r="D500" i="23" s="1"/>
  <c r="C499" i="23"/>
  <c r="D499" i="23" s="1"/>
  <c r="C498" i="23"/>
  <c r="D498" i="23" s="1"/>
  <c r="C497" i="23"/>
  <c r="D497" i="23" s="1"/>
  <c r="C496" i="23"/>
  <c r="D496" i="23" s="1"/>
  <c r="C495" i="23"/>
  <c r="D495" i="23" s="1"/>
  <c r="C494" i="23"/>
  <c r="D494" i="23" s="1"/>
  <c r="C493" i="23"/>
  <c r="D493" i="23" s="1"/>
  <c r="C492" i="23"/>
  <c r="D492" i="23" s="1"/>
  <c r="C491" i="23"/>
  <c r="D491" i="23" s="1"/>
  <c r="C490" i="23"/>
  <c r="D490" i="23" s="1"/>
  <c r="C489" i="23"/>
  <c r="D489" i="23" s="1"/>
  <c r="C488" i="23"/>
  <c r="D488" i="23" s="1"/>
  <c r="C487" i="23"/>
  <c r="D487" i="23" s="1"/>
  <c r="C486" i="23"/>
  <c r="D486" i="23" s="1"/>
  <c r="C485" i="23"/>
  <c r="D485" i="23" s="1"/>
  <c r="C484" i="23"/>
  <c r="D484" i="23" s="1"/>
  <c r="C483" i="23"/>
  <c r="D483" i="23" s="1"/>
  <c r="C482" i="23"/>
  <c r="D482" i="23" s="1"/>
  <c r="I481" i="23"/>
  <c r="D480" i="23"/>
  <c r="C480" i="23"/>
  <c r="C479" i="23"/>
  <c r="D479" i="23" s="1"/>
  <c r="C478" i="23"/>
  <c r="D478" i="23" s="1"/>
  <c r="C477" i="23"/>
  <c r="D477" i="23" s="1"/>
  <c r="C476" i="23"/>
  <c r="D476" i="23" s="1"/>
  <c r="C475" i="23"/>
  <c r="D475" i="23" s="1"/>
  <c r="C474" i="23"/>
  <c r="D474" i="23" s="1"/>
  <c r="C473" i="23"/>
  <c r="D473" i="23" s="1"/>
  <c r="I472" i="23"/>
  <c r="C471" i="23"/>
  <c r="D471" i="23" s="1"/>
  <c r="C470" i="23"/>
  <c r="D470" i="23" s="1"/>
  <c r="C469" i="23"/>
  <c r="D469" i="23" s="1"/>
  <c r="C468" i="23"/>
  <c r="D468" i="23" s="1"/>
  <c r="I467" i="23"/>
  <c r="D466" i="23"/>
  <c r="C466" i="23"/>
  <c r="C465" i="23"/>
  <c r="D465" i="23" s="1"/>
  <c r="C464" i="23"/>
  <c r="D464" i="23" s="1"/>
  <c r="C463" i="23"/>
  <c r="D463" i="23" s="1"/>
  <c r="C462" i="23"/>
  <c r="D462" i="23" s="1"/>
  <c r="C461" i="23"/>
  <c r="D461" i="23" s="1"/>
  <c r="C460" i="23"/>
  <c r="D460" i="23" s="1"/>
  <c r="I459" i="23"/>
  <c r="C458" i="23"/>
  <c r="D458" i="23" s="1"/>
  <c r="C457" i="23"/>
  <c r="D457" i="23" s="1"/>
  <c r="C456" i="23"/>
  <c r="D456" i="23" s="1"/>
  <c r="C455" i="23"/>
  <c r="D455" i="23" s="1"/>
  <c r="C454" i="23"/>
  <c r="D454" i="23" s="1"/>
  <c r="C453" i="23"/>
  <c r="D453" i="23" s="1"/>
  <c r="C452" i="23"/>
  <c r="D452" i="23" s="1"/>
  <c r="C451" i="23"/>
  <c r="D451" i="23" s="1"/>
  <c r="D450" i="23"/>
  <c r="C450" i="23"/>
  <c r="C449" i="23"/>
  <c r="D449" i="23" s="1"/>
  <c r="C448" i="23"/>
  <c r="D448" i="23" s="1"/>
  <c r="C447" i="23"/>
  <c r="D447" i="23" s="1"/>
  <c r="C446" i="23"/>
  <c r="D446" i="23" s="1"/>
  <c r="C445" i="23"/>
  <c r="D445" i="23" s="1"/>
  <c r="C444" i="23"/>
  <c r="D444" i="23" s="1"/>
  <c r="C443" i="23"/>
  <c r="D443" i="23" s="1"/>
  <c r="C442" i="23"/>
  <c r="D442" i="23" s="1"/>
  <c r="C441" i="23"/>
  <c r="D441" i="23" s="1"/>
  <c r="C440" i="23"/>
  <c r="D440" i="23" s="1"/>
  <c r="C439" i="23"/>
  <c r="D439" i="23" s="1"/>
  <c r="C438" i="23"/>
  <c r="D438" i="23" s="1"/>
  <c r="C437" i="23"/>
  <c r="D437" i="23" s="1"/>
  <c r="C436" i="23"/>
  <c r="D436" i="23" s="1"/>
  <c r="C435" i="23"/>
  <c r="D435" i="23" s="1"/>
  <c r="C434" i="23"/>
  <c r="D434" i="23" s="1"/>
  <c r="C433" i="23"/>
  <c r="D433" i="23" s="1"/>
  <c r="C432" i="23"/>
  <c r="D432" i="23" s="1"/>
  <c r="C431" i="23"/>
  <c r="D431" i="23" s="1"/>
  <c r="C430" i="23"/>
  <c r="D430" i="23" s="1"/>
  <c r="C429" i="23"/>
  <c r="D429" i="23" s="1"/>
  <c r="C428" i="23"/>
  <c r="D428" i="23" s="1"/>
  <c r="D427" i="23"/>
  <c r="C427" i="23"/>
  <c r="C426" i="23"/>
  <c r="D426" i="23" s="1"/>
  <c r="C425" i="23"/>
  <c r="D425" i="23" s="1"/>
  <c r="C424" i="23"/>
  <c r="D424" i="23" s="1"/>
  <c r="C423" i="23"/>
  <c r="D423" i="23" s="1"/>
  <c r="C422" i="23"/>
  <c r="D422" i="23" s="1"/>
  <c r="C421" i="23"/>
  <c r="D421" i="23" s="1"/>
  <c r="C420" i="23"/>
  <c r="D420" i="23" s="1"/>
  <c r="C419" i="23"/>
  <c r="D419" i="23" s="1"/>
  <c r="C418" i="23"/>
  <c r="D418" i="23" s="1"/>
  <c r="C417" i="23"/>
  <c r="D417" i="23" s="1"/>
  <c r="C416" i="23"/>
  <c r="D416" i="23" s="1"/>
  <c r="C415" i="23"/>
  <c r="D415" i="23" s="1"/>
  <c r="C414" i="23"/>
  <c r="D414" i="23" s="1"/>
  <c r="C413" i="23"/>
  <c r="D413" i="23" s="1"/>
  <c r="C412" i="23"/>
  <c r="D412" i="23" s="1"/>
  <c r="C411" i="23"/>
  <c r="D411" i="23" s="1"/>
  <c r="C410" i="23"/>
  <c r="D410" i="23" s="1"/>
  <c r="C409" i="23"/>
  <c r="D409" i="23" s="1"/>
  <c r="C408" i="23"/>
  <c r="D408" i="23" s="1"/>
  <c r="C407" i="23"/>
  <c r="D407" i="23" s="1"/>
  <c r="C406" i="23"/>
  <c r="D406" i="23" s="1"/>
  <c r="C405" i="23"/>
  <c r="D405" i="23" s="1"/>
  <c r="C404" i="23"/>
  <c r="D404" i="23" s="1"/>
  <c r="C403" i="23"/>
  <c r="D403" i="23" s="1"/>
  <c r="C402" i="23"/>
  <c r="D402" i="23" s="1"/>
  <c r="C401" i="23"/>
  <c r="D401" i="23" s="1"/>
  <c r="C400" i="23"/>
  <c r="D400" i="23" s="1"/>
  <c r="C399" i="23"/>
  <c r="D399" i="23" s="1"/>
  <c r="C398" i="23"/>
  <c r="D398" i="23" s="1"/>
  <c r="C397" i="23"/>
  <c r="D397" i="23" s="1"/>
  <c r="C396" i="23"/>
  <c r="D396" i="23" s="1"/>
  <c r="C395" i="23"/>
  <c r="D395" i="23" s="1"/>
  <c r="I394" i="23"/>
  <c r="C393" i="23"/>
  <c r="D393" i="23" s="1"/>
  <c r="C392" i="23"/>
  <c r="D392" i="23" s="1"/>
  <c r="C391" i="23"/>
  <c r="D391" i="23" s="1"/>
  <c r="C390" i="23"/>
  <c r="D390" i="23" s="1"/>
  <c r="C389" i="23"/>
  <c r="D389" i="23" s="1"/>
  <c r="C388" i="23"/>
  <c r="D388" i="23" s="1"/>
  <c r="C387" i="23"/>
  <c r="D387" i="23" s="1"/>
  <c r="C386" i="23"/>
  <c r="D386" i="23" s="1"/>
  <c r="D385" i="23"/>
  <c r="C385" i="23"/>
  <c r="C384" i="23"/>
  <c r="D384" i="23" s="1"/>
  <c r="C383" i="23"/>
  <c r="D383" i="23" s="1"/>
  <c r="C382" i="23"/>
  <c r="D382" i="23" s="1"/>
  <c r="C381" i="23"/>
  <c r="D381" i="23" s="1"/>
  <c r="C380" i="23"/>
  <c r="D380" i="23" s="1"/>
  <c r="C379" i="23"/>
  <c r="D379" i="23" s="1"/>
  <c r="C378" i="23"/>
  <c r="D378" i="23" s="1"/>
  <c r="C377" i="23"/>
  <c r="D377" i="23" s="1"/>
  <c r="C376" i="23"/>
  <c r="D376" i="23" s="1"/>
  <c r="I375" i="23"/>
  <c r="C374" i="23"/>
  <c r="D374" i="23" s="1"/>
  <c r="C373" i="23"/>
  <c r="D373" i="23" s="1"/>
  <c r="C372" i="23"/>
  <c r="D372" i="23" s="1"/>
  <c r="C371" i="23"/>
  <c r="D371" i="23" s="1"/>
  <c r="C370" i="23"/>
  <c r="D370" i="23" s="1"/>
  <c r="C369" i="23"/>
  <c r="D369" i="23" s="1"/>
  <c r="C368" i="23"/>
  <c r="D368" i="23" s="1"/>
  <c r="C367" i="23"/>
  <c r="D367" i="23" s="1"/>
  <c r="C366" i="23"/>
  <c r="D366" i="23" s="1"/>
  <c r="C365" i="23"/>
  <c r="D365" i="23" s="1"/>
  <c r="C364" i="23"/>
  <c r="D364" i="23" s="1"/>
  <c r="C363" i="23"/>
  <c r="D363" i="23" s="1"/>
  <c r="C362" i="23"/>
  <c r="D362" i="23" s="1"/>
  <c r="D361" i="23"/>
  <c r="C361" i="23"/>
  <c r="C360" i="23"/>
  <c r="D360" i="23" s="1"/>
  <c r="C359" i="23"/>
  <c r="D359" i="23" s="1"/>
  <c r="C358" i="23"/>
  <c r="D358" i="23" s="1"/>
  <c r="C357" i="23"/>
  <c r="D357" i="23" s="1"/>
  <c r="C356" i="23"/>
  <c r="D356" i="23" s="1"/>
  <c r="C355" i="23"/>
  <c r="D355" i="23" s="1"/>
  <c r="C354" i="23"/>
  <c r="D354" i="23" s="1"/>
  <c r="C353" i="23"/>
  <c r="D353" i="23" s="1"/>
  <c r="C352" i="23"/>
  <c r="D352" i="23" s="1"/>
  <c r="C351" i="23"/>
  <c r="D351" i="23" s="1"/>
  <c r="C350" i="23"/>
  <c r="D350" i="23" s="1"/>
  <c r="C349" i="23"/>
  <c r="D349" i="23" s="1"/>
  <c r="C348" i="23"/>
  <c r="D348" i="23" s="1"/>
  <c r="C347" i="23"/>
  <c r="D347" i="23" s="1"/>
  <c r="C346" i="23"/>
  <c r="D346" i="23" s="1"/>
  <c r="C345" i="23"/>
  <c r="D345" i="23" s="1"/>
  <c r="C344" i="23"/>
  <c r="D344" i="23" s="1"/>
  <c r="C343" i="23"/>
  <c r="D343" i="23" s="1"/>
  <c r="C342" i="23"/>
  <c r="D342" i="23" s="1"/>
  <c r="C341" i="23"/>
  <c r="D341" i="23" s="1"/>
  <c r="C340" i="23"/>
  <c r="D340" i="23" s="1"/>
  <c r="C339" i="23"/>
  <c r="D339" i="23" s="1"/>
  <c r="C338" i="23"/>
  <c r="D338" i="23" s="1"/>
  <c r="I337" i="23"/>
  <c r="C336" i="23"/>
  <c r="D336" i="23" s="1"/>
  <c r="D335" i="23"/>
  <c r="C335" i="23"/>
  <c r="C334" i="23"/>
  <c r="D334" i="23" s="1"/>
  <c r="C333" i="23"/>
  <c r="D333" i="23" s="1"/>
  <c r="C332" i="23"/>
  <c r="D332" i="23" s="1"/>
  <c r="C331" i="23"/>
  <c r="D331" i="23" s="1"/>
  <c r="C330" i="23"/>
  <c r="D330" i="23" s="1"/>
  <c r="C329" i="23"/>
  <c r="D329" i="23" s="1"/>
  <c r="C328" i="23"/>
  <c r="D328" i="23" s="1"/>
  <c r="C327" i="23"/>
  <c r="D327" i="23" s="1"/>
  <c r="D326" i="23"/>
  <c r="C326" i="23"/>
  <c r="C325" i="23"/>
  <c r="D325" i="23" s="1"/>
  <c r="C324" i="23"/>
  <c r="D324" i="23" s="1"/>
  <c r="C323" i="23"/>
  <c r="D323" i="23" s="1"/>
  <c r="C322" i="23"/>
  <c r="D322" i="23" s="1"/>
  <c r="C321" i="23"/>
  <c r="D321" i="23" s="1"/>
  <c r="C320" i="23"/>
  <c r="D320" i="23" s="1"/>
  <c r="C319" i="23"/>
  <c r="D319" i="23" s="1"/>
  <c r="C318" i="23"/>
  <c r="D318" i="23" s="1"/>
  <c r="C317" i="23"/>
  <c r="D317" i="23" s="1"/>
  <c r="C316" i="23"/>
  <c r="D316" i="23" s="1"/>
  <c r="C315" i="23"/>
  <c r="D315" i="23" s="1"/>
  <c r="C314" i="23"/>
  <c r="D314" i="23" s="1"/>
  <c r="C313" i="23"/>
  <c r="D313" i="23" s="1"/>
  <c r="C312" i="23"/>
  <c r="D312" i="23" s="1"/>
  <c r="C311" i="23"/>
  <c r="D311" i="23" s="1"/>
  <c r="C310" i="23"/>
  <c r="D310" i="23" s="1"/>
  <c r="C309" i="23"/>
  <c r="D309" i="23" s="1"/>
  <c r="D308" i="23"/>
  <c r="C308" i="23"/>
  <c r="I307" i="23"/>
  <c r="C306" i="23"/>
  <c r="C305" i="23"/>
  <c r="D305" i="23" s="1"/>
  <c r="C304" i="23"/>
  <c r="D304" i="23" s="1"/>
  <c r="C303" i="23"/>
  <c r="D303" i="23" s="1"/>
  <c r="C302" i="23"/>
  <c r="D302" i="23" s="1"/>
  <c r="C301" i="23"/>
  <c r="D301" i="23" s="1"/>
  <c r="C300" i="23"/>
  <c r="D300" i="23" s="1"/>
  <c r="C299" i="23"/>
  <c r="D299" i="23" s="1"/>
  <c r="C298" i="23"/>
  <c r="D298" i="23" s="1"/>
  <c r="C297" i="23"/>
  <c r="D297" i="23" s="1"/>
  <c r="D296" i="23"/>
  <c r="C296" i="23"/>
  <c r="C295" i="23"/>
  <c r="D295" i="23" s="1"/>
  <c r="C294" i="23"/>
  <c r="D294" i="23" s="1"/>
  <c r="C293" i="23"/>
  <c r="D293" i="23" s="1"/>
  <c r="C292" i="23"/>
  <c r="D292" i="23" s="1"/>
  <c r="C291" i="23"/>
  <c r="D291" i="23" s="1"/>
  <c r="C290" i="23"/>
  <c r="D290" i="23" s="1"/>
  <c r="C289" i="23"/>
  <c r="D289" i="23" s="1"/>
  <c r="C288" i="23"/>
  <c r="D288" i="23" s="1"/>
  <c r="C287" i="23"/>
  <c r="D287" i="23" s="1"/>
  <c r="C286" i="23"/>
  <c r="D286" i="23" s="1"/>
  <c r="C285" i="23"/>
  <c r="D285" i="23" s="1"/>
  <c r="C284" i="23"/>
  <c r="D284" i="23" s="1"/>
  <c r="C283" i="23"/>
  <c r="D283" i="23" s="1"/>
  <c r="C282" i="23"/>
  <c r="D282" i="23" s="1"/>
  <c r="C281" i="23"/>
  <c r="D281" i="23" s="1"/>
  <c r="I280" i="23"/>
  <c r="C279" i="23"/>
  <c r="D279" i="23" s="1"/>
  <c r="C278" i="23"/>
  <c r="D278" i="23" s="1"/>
  <c r="C277" i="23"/>
  <c r="D277" i="23" s="1"/>
  <c r="I276" i="23"/>
  <c r="C275" i="23"/>
  <c r="D275" i="23" s="1"/>
  <c r="C274" i="23"/>
  <c r="D274" i="23" s="1"/>
  <c r="C273" i="23"/>
  <c r="D273" i="23" s="1"/>
  <c r="C272" i="23"/>
  <c r="D272" i="23" s="1"/>
  <c r="C271" i="23"/>
  <c r="D271" i="23" s="1"/>
  <c r="C270" i="23"/>
  <c r="D270" i="23" s="1"/>
  <c r="C269" i="23"/>
  <c r="D269" i="23" s="1"/>
  <c r="D268" i="23"/>
  <c r="C268" i="23"/>
  <c r="C267" i="23"/>
  <c r="D267" i="23" s="1"/>
  <c r="C266" i="23"/>
  <c r="D266" i="23" s="1"/>
  <c r="C265" i="23"/>
  <c r="D265" i="23" s="1"/>
  <c r="C264" i="23"/>
  <c r="D264" i="23" s="1"/>
  <c r="I263" i="23"/>
  <c r="C262" i="23"/>
  <c r="D262" i="23" s="1"/>
  <c r="C261" i="23"/>
  <c r="D261" i="23" s="1"/>
  <c r="C260" i="23"/>
  <c r="D260" i="23" s="1"/>
  <c r="C259" i="23"/>
  <c r="D259" i="23" s="1"/>
  <c r="C258" i="23"/>
  <c r="D258" i="23" s="1"/>
  <c r="D257" i="23"/>
  <c r="C257" i="23"/>
  <c r="C256" i="23"/>
  <c r="D256" i="23" s="1"/>
  <c r="C255" i="23"/>
  <c r="D255" i="23" s="1"/>
  <c r="C254" i="23"/>
  <c r="D254" i="23" s="1"/>
  <c r="I253" i="23"/>
  <c r="C252" i="23"/>
  <c r="D252" i="23" s="1"/>
  <c r="C251" i="23"/>
  <c r="D251" i="23" s="1"/>
  <c r="C250" i="23"/>
  <c r="D250" i="23" s="1"/>
  <c r="I249" i="23"/>
  <c r="C248" i="23"/>
  <c r="D248" i="23" s="1"/>
  <c r="D247" i="23"/>
  <c r="C247" i="23"/>
  <c r="C246" i="23"/>
  <c r="D246" i="23" s="1"/>
  <c r="C245" i="23"/>
  <c r="D245" i="23" s="1"/>
  <c r="C244" i="23"/>
  <c r="D244" i="23" s="1"/>
  <c r="C243" i="23"/>
  <c r="D243" i="23" s="1"/>
  <c r="C242" i="23"/>
  <c r="D242" i="23" s="1"/>
  <c r="C241" i="23"/>
  <c r="D241" i="23" s="1"/>
  <c r="C240" i="23"/>
  <c r="D240" i="23" s="1"/>
  <c r="C239" i="23"/>
  <c r="D239" i="23" s="1"/>
  <c r="C238" i="23"/>
  <c r="D238" i="23" s="1"/>
  <c r="C237" i="23"/>
  <c r="D237" i="23" s="1"/>
  <c r="C236" i="23"/>
  <c r="D236" i="23" s="1"/>
  <c r="C235" i="23"/>
  <c r="D235" i="23" s="1"/>
  <c r="C234" i="23"/>
  <c r="D234" i="23" s="1"/>
  <c r="C233" i="23"/>
  <c r="D233" i="23" s="1"/>
  <c r="C232" i="23"/>
  <c r="D232" i="23" s="1"/>
  <c r="D231" i="23"/>
  <c r="C231" i="23"/>
  <c r="C230" i="23"/>
  <c r="D230" i="23" s="1"/>
  <c r="C229" i="23"/>
  <c r="D229" i="23" s="1"/>
  <c r="C228" i="23"/>
  <c r="D228" i="23" s="1"/>
  <c r="C227" i="23"/>
  <c r="D227" i="23" s="1"/>
  <c r="C226" i="23"/>
  <c r="D226" i="23" s="1"/>
  <c r="C225" i="23"/>
  <c r="D225" i="23" s="1"/>
  <c r="C224" i="23"/>
  <c r="D224" i="23" s="1"/>
  <c r="C223" i="23"/>
  <c r="D223" i="23" s="1"/>
  <c r="C222" i="23"/>
  <c r="D222" i="23" s="1"/>
  <c r="D221" i="23"/>
  <c r="C221" i="23"/>
  <c r="C220" i="23"/>
  <c r="D220" i="23" s="1"/>
  <c r="C219" i="23"/>
  <c r="D219" i="23" s="1"/>
  <c r="C218" i="23"/>
  <c r="D218" i="23" s="1"/>
  <c r="C217" i="23"/>
  <c r="D217" i="23" s="1"/>
  <c r="C216" i="23"/>
  <c r="D216" i="23" s="1"/>
  <c r="C215" i="23"/>
  <c r="D215" i="23" s="1"/>
  <c r="C214" i="23"/>
  <c r="D214" i="23" s="1"/>
  <c r="C213" i="23"/>
  <c r="D213" i="23" s="1"/>
  <c r="C212" i="23"/>
  <c r="D212" i="23" s="1"/>
  <c r="D211" i="23"/>
  <c r="C211" i="23"/>
  <c r="C210" i="23"/>
  <c r="D210" i="23" s="1"/>
  <c r="C209" i="23"/>
  <c r="D209" i="23" s="1"/>
  <c r="D208" i="23"/>
  <c r="C208" i="23"/>
  <c r="C207" i="23"/>
  <c r="D207" i="23" s="1"/>
  <c r="C206" i="23"/>
  <c r="D206" i="23" s="1"/>
  <c r="C205" i="23"/>
  <c r="D205" i="23" s="1"/>
  <c r="C204" i="23"/>
  <c r="D204" i="23" s="1"/>
  <c r="C203" i="23"/>
  <c r="D203" i="23" s="1"/>
  <c r="C202" i="23"/>
  <c r="D202" i="23" s="1"/>
  <c r="C201" i="23"/>
  <c r="D201" i="23" s="1"/>
  <c r="I200" i="23"/>
  <c r="C199" i="23"/>
  <c r="D199" i="23" s="1"/>
  <c r="D198" i="23"/>
  <c r="C198" i="23"/>
  <c r="C197" i="23"/>
  <c r="D197" i="23" s="1"/>
  <c r="C196" i="23"/>
  <c r="D196" i="23" s="1"/>
  <c r="C195" i="23"/>
  <c r="D195" i="23" s="1"/>
  <c r="C194" i="23"/>
  <c r="D194" i="23" s="1"/>
  <c r="D193" i="23"/>
  <c r="C193" i="23"/>
  <c r="C192" i="23"/>
  <c r="D192" i="23" s="1"/>
  <c r="I191" i="23"/>
  <c r="C190" i="23"/>
  <c r="D190" i="23" s="1"/>
  <c r="C189" i="23"/>
  <c r="D189" i="23" s="1"/>
  <c r="C188" i="23"/>
  <c r="D188" i="23" s="1"/>
  <c r="C187" i="23"/>
  <c r="D187" i="23" s="1"/>
  <c r="I186" i="23"/>
  <c r="C185" i="23"/>
  <c r="D185" i="23" s="1"/>
  <c r="C184" i="23"/>
  <c r="D184" i="23" s="1"/>
  <c r="C183" i="23"/>
  <c r="D183" i="23" s="1"/>
  <c r="I182" i="23"/>
  <c r="C181" i="23"/>
  <c r="D181" i="23" s="1"/>
  <c r="C180" i="23"/>
  <c r="D180" i="23" s="1"/>
  <c r="C179" i="23"/>
  <c r="D179" i="23" s="1"/>
  <c r="C178" i="23"/>
  <c r="D178" i="23" s="1"/>
  <c r="C177" i="23"/>
  <c r="D177" i="23" s="1"/>
  <c r="C176" i="23"/>
  <c r="D176" i="23" s="1"/>
  <c r="C175" i="23"/>
  <c r="D175" i="23" s="1"/>
  <c r="I174" i="23"/>
  <c r="C173" i="23"/>
  <c r="D173" i="23" s="1"/>
  <c r="C172" i="23"/>
  <c r="D172" i="23" s="1"/>
  <c r="C171" i="23"/>
  <c r="D171" i="23" s="1"/>
  <c r="C170" i="23"/>
  <c r="D170" i="23" s="1"/>
  <c r="D169" i="23"/>
  <c r="C169" i="23"/>
  <c r="C168" i="23"/>
  <c r="D168" i="23" s="1"/>
  <c r="C167" i="23"/>
  <c r="D167" i="23" s="1"/>
  <c r="C166" i="23"/>
  <c r="D166" i="23" s="1"/>
  <c r="C165" i="23"/>
  <c r="D165" i="23" s="1"/>
  <c r="C164" i="23"/>
  <c r="D164" i="23" s="1"/>
  <c r="C163" i="23"/>
  <c r="D163" i="23" s="1"/>
  <c r="C162" i="23"/>
  <c r="D162" i="23" s="1"/>
  <c r="C161" i="23"/>
  <c r="D161" i="23" s="1"/>
  <c r="C160" i="23"/>
  <c r="D160" i="23" s="1"/>
  <c r="C159" i="23"/>
  <c r="D159" i="23" s="1"/>
  <c r="C158" i="23"/>
  <c r="D158" i="23" s="1"/>
  <c r="C157" i="23"/>
  <c r="D157" i="23" s="1"/>
  <c r="C156" i="23"/>
  <c r="D156" i="23" s="1"/>
  <c r="C155" i="23"/>
  <c r="D155" i="23" s="1"/>
  <c r="C154" i="23"/>
  <c r="D154" i="23" s="1"/>
  <c r="C153" i="23"/>
  <c r="D153" i="23" s="1"/>
  <c r="C152" i="23"/>
  <c r="D152" i="23" s="1"/>
  <c r="C151" i="23"/>
  <c r="D151" i="23" s="1"/>
  <c r="C150" i="23"/>
  <c r="D150" i="23" s="1"/>
  <c r="C149" i="23"/>
  <c r="D149" i="23" s="1"/>
  <c r="C148" i="23"/>
  <c r="D148" i="23" s="1"/>
  <c r="C147" i="23"/>
  <c r="D147" i="23" s="1"/>
  <c r="D146" i="23"/>
  <c r="C146" i="23"/>
  <c r="C145" i="23"/>
  <c r="D145" i="23" s="1"/>
  <c r="C144" i="23"/>
  <c r="D144" i="23" s="1"/>
  <c r="D143" i="23"/>
  <c r="C143" i="23"/>
  <c r="C142" i="23"/>
  <c r="D142" i="23" s="1"/>
  <c r="C141" i="23"/>
  <c r="D141" i="23" s="1"/>
  <c r="C140" i="23"/>
  <c r="D140" i="23" s="1"/>
  <c r="C139" i="23"/>
  <c r="D139" i="23" s="1"/>
  <c r="C138" i="23"/>
  <c r="D138" i="23" s="1"/>
  <c r="C137" i="23"/>
  <c r="D137" i="23" s="1"/>
  <c r="C136" i="23"/>
  <c r="D136" i="23" s="1"/>
  <c r="C135" i="23"/>
  <c r="D135" i="23" s="1"/>
  <c r="C134" i="23"/>
  <c r="D134" i="23" s="1"/>
  <c r="C133" i="23"/>
  <c r="D133" i="23" s="1"/>
  <c r="C132" i="23"/>
  <c r="D132" i="23" s="1"/>
  <c r="C131" i="23"/>
  <c r="D131" i="23" s="1"/>
  <c r="C130" i="23"/>
  <c r="D130" i="23" s="1"/>
  <c r="C129" i="23"/>
  <c r="D129" i="23" s="1"/>
  <c r="C128" i="23"/>
  <c r="D128" i="23" s="1"/>
  <c r="C127" i="23"/>
  <c r="D127" i="23" s="1"/>
  <c r="C126" i="23"/>
  <c r="D126" i="23" s="1"/>
  <c r="C125" i="23"/>
  <c r="D125" i="23" s="1"/>
  <c r="C124" i="23"/>
  <c r="D124" i="23" s="1"/>
  <c r="C123" i="23"/>
  <c r="D123" i="23" s="1"/>
  <c r="C122" i="23"/>
  <c r="D122" i="23" s="1"/>
  <c r="C121" i="23"/>
  <c r="D121" i="23" s="1"/>
  <c r="C120" i="23"/>
  <c r="D120" i="23" s="1"/>
  <c r="C119" i="23"/>
  <c r="D119" i="23" s="1"/>
  <c r="C118" i="23"/>
  <c r="D118" i="23" s="1"/>
  <c r="C117" i="23"/>
  <c r="D117" i="23" s="1"/>
  <c r="C116" i="23"/>
  <c r="D116" i="23" s="1"/>
  <c r="C115" i="23"/>
  <c r="D115" i="23" s="1"/>
  <c r="C114" i="23"/>
  <c r="D114" i="23" s="1"/>
  <c r="C113" i="23"/>
  <c r="D113" i="23" s="1"/>
  <c r="C112" i="23"/>
  <c r="D112" i="23" s="1"/>
  <c r="C111" i="23"/>
  <c r="D111" i="23" s="1"/>
  <c r="C110" i="23"/>
  <c r="D110" i="23" s="1"/>
  <c r="C109" i="23"/>
  <c r="D109" i="23" s="1"/>
  <c r="C108" i="23"/>
  <c r="D108" i="23" s="1"/>
  <c r="C107" i="23"/>
  <c r="D107" i="23" s="1"/>
  <c r="C106" i="23"/>
  <c r="D106" i="23" s="1"/>
  <c r="C105" i="23"/>
  <c r="D105" i="23" s="1"/>
  <c r="D104" i="23"/>
  <c r="C104" i="23"/>
  <c r="C103" i="23"/>
  <c r="D103" i="23" s="1"/>
  <c r="C102" i="23"/>
  <c r="D102" i="23" s="1"/>
  <c r="C101" i="23"/>
  <c r="D101" i="23" s="1"/>
  <c r="C100" i="23"/>
  <c r="D100" i="23" s="1"/>
  <c r="C99" i="23"/>
  <c r="D99" i="23" s="1"/>
  <c r="I98" i="23"/>
  <c r="C97" i="23"/>
  <c r="D97" i="23" s="1"/>
  <c r="D96" i="23"/>
  <c r="C96" i="23"/>
  <c r="C95" i="23"/>
  <c r="D95" i="23" s="1"/>
  <c r="C94" i="23"/>
  <c r="D94" i="23" s="1"/>
  <c r="C93" i="23"/>
  <c r="D93" i="23" s="1"/>
  <c r="C92" i="23"/>
  <c r="D92" i="23" s="1"/>
  <c r="D91" i="23"/>
  <c r="C91" i="23"/>
  <c r="C90" i="23"/>
  <c r="D90" i="23" s="1"/>
  <c r="C89" i="23"/>
  <c r="D89" i="23" s="1"/>
  <c r="D88" i="23"/>
  <c r="C88" i="23"/>
  <c r="C87" i="23"/>
  <c r="D87" i="23" s="1"/>
  <c r="C86" i="23"/>
  <c r="D86" i="23" s="1"/>
  <c r="D85" i="23"/>
  <c r="C85" i="23"/>
  <c r="C84" i="23"/>
  <c r="D84" i="23" s="1"/>
  <c r="C83" i="23"/>
  <c r="D83" i="23" s="1"/>
  <c r="C82" i="23"/>
  <c r="D82" i="23" s="1"/>
  <c r="C81" i="23"/>
  <c r="D81" i="23" s="1"/>
  <c r="C80" i="23"/>
  <c r="D80" i="23" s="1"/>
  <c r="C79" i="23"/>
  <c r="D79" i="23" s="1"/>
  <c r="C78" i="23"/>
  <c r="D78" i="23" s="1"/>
  <c r="C77" i="23"/>
  <c r="D77" i="23" s="1"/>
  <c r="C76" i="23"/>
  <c r="D76" i="23" s="1"/>
  <c r="I75" i="23"/>
  <c r="C74" i="23"/>
  <c r="D74" i="23" s="1"/>
  <c r="C73" i="23"/>
  <c r="D73" i="23" s="1"/>
  <c r="C72" i="23"/>
  <c r="D72" i="23" s="1"/>
  <c r="C71" i="23"/>
  <c r="D71" i="23" s="1"/>
  <c r="C70" i="23"/>
  <c r="D70" i="23" s="1"/>
  <c r="D69" i="23"/>
  <c r="C69" i="23"/>
  <c r="C68" i="23"/>
  <c r="D68" i="23" s="1"/>
  <c r="C67" i="23"/>
  <c r="D67" i="23" s="1"/>
  <c r="C66" i="23"/>
  <c r="D66" i="23" s="1"/>
  <c r="C65" i="23"/>
  <c r="D65" i="23" s="1"/>
  <c r="C64" i="23"/>
  <c r="D64" i="23" s="1"/>
  <c r="D63" i="23"/>
  <c r="C63" i="23"/>
  <c r="C62" i="23"/>
  <c r="D62" i="23" s="1"/>
  <c r="C61" i="23"/>
  <c r="D61" i="23" s="1"/>
  <c r="C60" i="23"/>
  <c r="D60" i="23" s="1"/>
  <c r="D59" i="23"/>
  <c r="C59" i="23"/>
  <c r="C58" i="23"/>
  <c r="D58" i="23" s="1"/>
  <c r="C57" i="23"/>
  <c r="D57" i="23" s="1"/>
  <c r="C56" i="23"/>
  <c r="D56" i="23" s="1"/>
  <c r="C55" i="23"/>
  <c r="D55" i="23" s="1"/>
  <c r="C54" i="23"/>
  <c r="D54" i="23" s="1"/>
  <c r="C53" i="23"/>
  <c r="D53" i="23" s="1"/>
  <c r="C52" i="23"/>
  <c r="D52" i="23" s="1"/>
  <c r="C51" i="23"/>
  <c r="D51" i="23" s="1"/>
  <c r="C50" i="23"/>
  <c r="D50" i="23" s="1"/>
  <c r="D49" i="23"/>
  <c r="C49" i="23"/>
  <c r="C48" i="23"/>
  <c r="D48" i="23" s="1"/>
  <c r="C47" i="23"/>
  <c r="D47" i="23" s="1"/>
  <c r="C46" i="23"/>
  <c r="D46" i="23" s="1"/>
  <c r="C45" i="23"/>
  <c r="D45" i="23" s="1"/>
  <c r="C44" i="23"/>
  <c r="D44" i="23" s="1"/>
  <c r="C43" i="23"/>
  <c r="D43" i="23" s="1"/>
  <c r="C42" i="23"/>
  <c r="D42" i="23" s="1"/>
  <c r="C41" i="23"/>
  <c r="D41" i="23" s="1"/>
  <c r="C40" i="23"/>
  <c r="D40" i="23" s="1"/>
  <c r="D39" i="23"/>
  <c r="C39" i="23"/>
  <c r="C38" i="23"/>
  <c r="D38" i="23" s="1"/>
  <c r="I37" i="23"/>
  <c r="C36" i="23"/>
  <c r="D36" i="23" s="1"/>
  <c r="C35" i="23"/>
  <c r="D35" i="23" s="1"/>
  <c r="C34" i="23"/>
  <c r="D34" i="23" s="1"/>
  <c r="C33" i="23"/>
  <c r="D33" i="23" s="1"/>
  <c r="C32" i="23"/>
  <c r="D32" i="23" s="1"/>
  <c r="C31" i="23"/>
  <c r="D31" i="23" s="1"/>
  <c r="D30" i="23"/>
  <c r="C30" i="23"/>
  <c r="C29" i="23"/>
  <c r="D29" i="23" s="1"/>
  <c r="C28" i="23"/>
  <c r="D28" i="23" s="1"/>
  <c r="C27" i="23"/>
  <c r="D27" i="23" s="1"/>
  <c r="C26" i="23"/>
  <c r="D26" i="23" s="1"/>
  <c r="C25" i="23"/>
  <c r="D25" i="23" s="1"/>
  <c r="C24" i="23"/>
  <c r="D24" i="23" s="1"/>
  <c r="C23" i="23"/>
  <c r="D23" i="23" s="1"/>
  <c r="C22" i="23"/>
  <c r="D22" i="23" s="1"/>
  <c r="C21" i="23"/>
  <c r="D21" i="23" s="1"/>
  <c r="C20" i="23"/>
  <c r="D20" i="23" s="1"/>
  <c r="C19" i="23"/>
  <c r="D19" i="23" s="1"/>
  <c r="C18" i="23"/>
  <c r="D18" i="23" s="1"/>
  <c r="C17" i="23"/>
  <c r="D17" i="23" s="1"/>
  <c r="C16" i="23"/>
  <c r="D16" i="23" s="1"/>
  <c r="C15" i="23"/>
  <c r="D15" i="23" s="1"/>
  <c r="C14" i="23"/>
  <c r="D14" i="23" s="1"/>
  <c r="C13" i="23"/>
  <c r="D13" i="23" s="1"/>
  <c r="C12" i="23"/>
  <c r="D12" i="23" s="1"/>
  <c r="C11" i="23"/>
  <c r="D11" i="23" s="1"/>
  <c r="C10" i="23"/>
  <c r="D10" i="23" s="1"/>
  <c r="I9" i="23"/>
  <c r="F39" i="13"/>
  <c r="E39" i="13"/>
  <c r="AF35" i="13"/>
  <c r="AD35" i="13"/>
  <c r="Z35" i="13"/>
  <c r="X35" i="13"/>
  <c r="W35" i="13"/>
  <c r="AM34" i="13"/>
  <c r="AL34" i="13"/>
  <c r="AK34" i="13"/>
  <c r="AJ34" i="13"/>
  <c r="AI34" i="13"/>
  <c r="AH34" i="13"/>
  <c r="AH35" i="13" s="1"/>
  <c r="AG34" i="13"/>
  <c r="AF34" i="13"/>
  <c r="AE34" i="13"/>
  <c r="AE35" i="13" s="1"/>
  <c r="AD34" i="13"/>
  <c r="AC34" i="13"/>
  <c r="AB34" i="13"/>
  <c r="AA34" i="13"/>
  <c r="AA35" i="13" s="1"/>
  <c r="Z34" i="13"/>
  <c r="Y34" i="13"/>
  <c r="Y35" i="13" s="1"/>
  <c r="X34" i="13"/>
  <c r="W34" i="13"/>
  <c r="V34" i="13"/>
  <c r="V35" i="13" s="1"/>
  <c r="D32" i="13"/>
  <c r="C29" i="13"/>
  <c r="D27" i="13"/>
  <c r="AY26" i="13"/>
  <c r="AW26" i="13"/>
  <c r="AV26" i="13"/>
  <c r="AU26" i="13"/>
  <c r="AT26" i="13"/>
  <c r="AP26" i="13"/>
  <c r="AE26" i="13"/>
  <c r="Q26" i="13"/>
  <c r="C25" i="13"/>
  <c r="D22" i="13"/>
  <c r="C20" i="13"/>
  <c r="D17" i="13"/>
  <c r="AX16" i="13"/>
  <c r="AE16" i="13"/>
  <c r="AD16" i="13"/>
  <c r="C15" i="13"/>
  <c r="D14" i="13"/>
  <c r="B14" i="13"/>
  <c r="AG16" i="13" s="1"/>
  <c r="C8" i="13"/>
  <c r="AI21" i="13" l="1"/>
  <c r="Q21" i="13"/>
  <c r="AH21" i="13"/>
  <c r="AE21" i="13"/>
  <c r="AD21" i="13"/>
  <c r="AB21" i="13"/>
  <c r="AG21" i="13"/>
  <c r="AC21" i="13"/>
  <c r="AA21" i="13"/>
  <c r="Z21" i="13"/>
  <c r="AF21" i="13"/>
  <c r="T21" i="13"/>
  <c r="R21" i="13"/>
  <c r="P21" i="13"/>
  <c r="O21" i="13"/>
  <c r="AO30" i="13"/>
  <c r="AJ30" i="13"/>
  <c r="AI30" i="13"/>
  <c r="AK30" i="13"/>
  <c r="AH30" i="13"/>
  <c r="AG30" i="13"/>
  <c r="AF30" i="13"/>
  <c r="AF16" i="13"/>
  <c r="AH16" i="13"/>
  <c r="I8" i="23"/>
  <c r="AJ16" i="13"/>
  <c r="F79" i="24"/>
  <c r="F181" i="24"/>
  <c r="F239" i="24"/>
  <c r="AK16" i="13"/>
  <c r="AW16" i="13"/>
  <c r="F105" i="24"/>
  <c r="AY16" i="13"/>
  <c r="F41" i="24"/>
  <c r="F166" i="24"/>
  <c r="F9" i="24"/>
  <c r="F8" i="24" s="1"/>
  <c r="I306" i="23"/>
  <c r="F20" i="24"/>
  <c r="F250" i="24"/>
  <c r="J3" i="24"/>
  <c r="F294" i="24"/>
  <c r="AX30" i="13"/>
  <c r="AD30" i="13"/>
  <c r="J30" i="13"/>
  <c r="J39" i="13" s="1"/>
  <c r="AW30" i="13"/>
  <c r="AC30" i="13"/>
  <c r="I30" i="13"/>
  <c r="I39" i="13" s="1"/>
  <c r="AN30" i="13"/>
  <c r="R30" i="13"/>
  <c r="AL30" i="13"/>
  <c r="P30" i="13"/>
  <c r="AM30" i="13"/>
  <c r="Q30" i="13"/>
  <c r="Z30" i="13"/>
  <c r="AR30" i="13"/>
  <c r="S30" i="13"/>
  <c r="AQ30" i="13"/>
  <c r="O30" i="13"/>
  <c r="W30" i="13"/>
  <c r="V30" i="13"/>
  <c r="AY30" i="13"/>
  <c r="U30" i="13"/>
  <c r="AV30" i="13"/>
  <c r="T30" i="13"/>
  <c r="AU30" i="13"/>
  <c r="N30" i="13"/>
  <c r="AT30" i="13"/>
  <c r="M30" i="13"/>
  <c r="AP30" i="13"/>
  <c r="AS30" i="13"/>
  <c r="F223" i="24"/>
  <c r="J5" i="24"/>
  <c r="F30" i="20"/>
  <c r="G11" i="20"/>
  <c r="AR16" i="13"/>
  <c r="X16" i="13"/>
  <c r="AQ16" i="13"/>
  <c r="W16" i="13"/>
  <c r="AP16" i="13"/>
  <c r="T16" i="13"/>
  <c r="AN16" i="13"/>
  <c r="R16" i="13"/>
  <c r="AO16" i="13"/>
  <c r="S16" i="13"/>
  <c r="AI16" i="13"/>
  <c r="AB16" i="13"/>
  <c r="AA16" i="13"/>
  <c r="AV16" i="13"/>
  <c r="O16" i="13"/>
  <c r="AU16" i="13"/>
  <c r="N16" i="13"/>
  <c r="AT16" i="13"/>
  <c r="M16" i="13"/>
  <c r="AS16" i="13"/>
  <c r="AM16" i="13"/>
  <c r="AL16" i="13"/>
  <c r="C34" i="13"/>
  <c r="G30" i="13"/>
  <c r="H30" i="13"/>
  <c r="H39" i="13" s="1"/>
  <c r="AM26" i="13"/>
  <c r="S26" i="13"/>
  <c r="AL26" i="13"/>
  <c r="R26" i="13"/>
  <c r="AS26" i="13"/>
  <c r="W26" i="13"/>
  <c r="AQ26" i="13"/>
  <c r="U26" i="13"/>
  <c r="AR26" i="13"/>
  <c r="V26" i="13"/>
  <c r="AX26" i="13"/>
  <c r="Y26" i="13"/>
  <c r="AN26" i="13"/>
  <c r="AK26" i="13"/>
  <c r="AO26" i="13"/>
  <c r="AJ26" i="13"/>
  <c r="AI26" i="13"/>
  <c r="AH26" i="13"/>
  <c r="AG26" i="13"/>
  <c r="AF26" i="13"/>
  <c r="P16" i="13"/>
  <c r="T26" i="13"/>
  <c r="K30" i="13"/>
  <c r="F57" i="24"/>
  <c r="Q16" i="13"/>
  <c r="X26" i="13"/>
  <c r="L30" i="13"/>
  <c r="J4" i="24"/>
  <c r="U16" i="13"/>
  <c r="Z26" i="13"/>
  <c r="X30" i="13"/>
  <c r="F89" i="15"/>
  <c r="F91" i="15" s="1"/>
  <c r="V16" i="13"/>
  <c r="AA26" i="13"/>
  <c r="Y30" i="13"/>
  <c r="F128" i="24"/>
  <c r="Y16" i="13"/>
  <c r="AB26" i="13"/>
  <c r="AA30" i="13"/>
  <c r="AB35" i="13"/>
  <c r="AG35" i="13"/>
  <c r="Z16" i="13"/>
  <c r="AC26" i="13"/>
  <c r="AB30" i="13"/>
  <c r="AC35" i="13"/>
  <c r="AC16" i="13"/>
  <c r="AD26" i="13"/>
  <c r="AE30" i="13"/>
  <c r="AM35" i="13"/>
  <c r="AI35" i="13"/>
  <c r="AJ35" i="13"/>
  <c r="AK35" i="13"/>
  <c r="AL35" i="13"/>
  <c r="W21" i="13"/>
  <c r="V21" i="13"/>
  <c r="Y21" i="13"/>
  <c r="U21" i="13"/>
  <c r="X21" i="13"/>
  <c r="AJ21" i="13"/>
  <c r="F279" i="24"/>
  <c r="S21" i="13"/>
  <c r="I579" i="23"/>
  <c r="I636" i="23" s="1"/>
  <c r="C35" i="13" l="1"/>
  <c r="J2" i="24"/>
  <c r="C21" i="13"/>
  <c r="F40" i="24"/>
  <c r="H21" i="20"/>
  <c r="H11" i="20"/>
  <c r="H20" i="20"/>
  <c r="H29" i="20"/>
  <c r="H10" i="20"/>
  <c r="H18" i="20"/>
  <c r="H9" i="20"/>
  <c r="H19" i="20"/>
  <c r="H17" i="20"/>
  <c r="H16" i="20"/>
  <c r="H4" i="20"/>
  <c r="H30" i="20" s="1"/>
  <c r="H5" i="20"/>
  <c r="H28" i="20"/>
  <c r="H3" i="20"/>
  <c r="H15" i="20"/>
  <c r="H25" i="20"/>
  <c r="H12" i="20"/>
  <c r="H24" i="20"/>
  <c r="H14" i="20"/>
  <c r="H13" i="20"/>
  <c r="H27" i="20"/>
  <c r="H26" i="20"/>
  <c r="H8" i="20"/>
  <c r="H7" i="20"/>
  <c r="H23" i="20"/>
  <c r="H6" i="20"/>
  <c r="H22" i="20"/>
  <c r="I7" i="23"/>
  <c r="G39" i="13"/>
  <c r="C30" i="13"/>
  <c r="C26" i="13"/>
  <c r="C16" i="13"/>
  <c r="F94" i="15"/>
  <c r="F92" i="15"/>
  <c r="F7" i="24"/>
  <c r="F93" i="15" l="1"/>
  <c r="B41" i="13" s="1"/>
  <c r="B7" i="13"/>
  <c r="I29" i="20"/>
  <c r="I11" i="20"/>
  <c r="F95" i="15"/>
  <c r="F96" i="15" s="1"/>
  <c r="AU9" i="13" l="1"/>
  <c r="AU39" i="13" s="1"/>
  <c r="AA9" i="13"/>
  <c r="AA39" i="13" s="1"/>
  <c r="AT9" i="13"/>
  <c r="AT39" i="13" s="1"/>
  <c r="Z9" i="13"/>
  <c r="Z39" i="13" s="1"/>
  <c r="AO9" i="13"/>
  <c r="AO39" i="13" s="1"/>
  <c r="S9" i="13"/>
  <c r="S39" i="13" s="1"/>
  <c r="AM9" i="13"/>
  <c r="AM39" i="13" s="1"/>
  <c r="Q9" i="13"/>
  <c r="Q39" i="13" s="1"/>
  <c r="AN9" i="13"/>
  <c r="AN39" i="13" s="1"/>
  <c r="R9" i="13"/>
  <c r="R39" i="13" s="1"/>
  <c r="AB9" i="13"/>
  <c r="AB39" i="13" s="1"/>
  <c r="AR9" i="13"/>
  <c r="AR39" i="13" s="1"/>
  <c r="P9" i="13"/>
  <c r="P39" i="13" s="1"/>
  <c r="AQ9" i="13"/>
  <c r="AQ39" i="13" s="1"/>
  <c r="O9" i="13"/>
  <c r="O39" i="13" s="1"/>
  <c r="AE9" i="13"/>
  <c r="AE39" i="13" s="1"/>
  <c r="AD9" i="13"/>
  <c r="AD39" i="13" s="1"/>
  <c r="AC9" i="13"/>
  <c r="AC39" i="13" s="1"/>
  <c r="Y9" i="13"/>
  <c r="Y39" i="13" s="1"/>
  <c r="X9" i="13"/>
  <c r="X39" i="13" s="1"/>
  <c r="W9" i="13"/>
  <c r="W39" i="13" s="1"/>
  <c r="AH9" i="13"/>
  <c r="AH39" i="13" s="1"/>
  <c r="AG9" i="13"/>
  <c r="AG39" i="13" s="1"/>
  <c r="AF9" i="13"/>
  <c r="AF39" i="13" s="1"/>
  <c r="V9" i="13"/>
  <c r="V39" i="13" s="1"/>
  <c r="U9" i="13"/>
  <c r="U39" i="13" s="1"/>
  <c r="T9" i="13"/>
  <c r="T39" i="13" s="1"/>
  <c r="N9" i="13"/>
  <c r="N39" i="13" s="1"/>
  <c r="M9" i="13"/>
  <c r="M39" i="13" s="1"/>
  <c r="L9" i="13"/>
  <c r="L39" i="13" s="1"/>
  <c r="K9" i="13"/>
  <c r="AY9" i="13"/>
  <c r="AY39" i="13" s="1"/>
  <c r="AX9" i="13"/>
  <c r="AX39" i="13" s="1"/>
  <c r="AW9" i="13"/>
  <c r="AW39" i="13" s="1"/>
  <c r="AV9" i="13"/>
  <c r="AV39" i="13" s="1"/>
  <c r="AS9" i="13"/>
  <c r="AS39" i="13" s="1"/>
  <c r="AP9" i="13"/>
  <c r="AP39" i="13" s="1"/>
  <c r="AK9" i="13"/>
  <c r="AK39" i="13" s="1"/>
  <c r="AJ9" i="13"/>
  <c r="AJ39" i="13" s="1"/>
  <c r="B38" i="13"/>
  <c r="B42" i="13" s="1"/>
  <c r="AI9" i="13"/>
  <c r="AI39" i="13" s="1"/>
  <c r="AL9" i="13"/>
  <c r="AL39" i="13" s="1"/>
  <c r="K39" i="13" l="1"/>
  <c r="C39" i="13" s="1"/>
  <c r="C9" i="13"/>
  <c r="C38" i="13" s="1"/>
</calcChain>
</file>

<file path=xl/sharedStrings.xml><?xml version="1.0" encoding="utf-8"?>
<sst xmlns="http://schemas.openxmlformats.org/spreadsheetml/2006/main" count="8958" uniqueCount="2254">
  <si>
    <t>מונח</t>
  </si>
  <si>
    <t>הסבר</t>
  </si>
  <si>
    <t>פריטים</t>
  </si>
  <si>
    <t>פרק</t>
  </si>
  <si>
    <t>תיאור הפרק</t>
  </si>
  <si>
    <t>תת פרק</t>
  </si>
  <si>
    <t>תאור תת פרק</t>
  </si>
  <si>
    <t>מספר סעיף</t>
  </si>
  <si>
    <t>תאור</t>
  </si>
  <si>
    <t>יחידה</t>
  </si>
  <si>
    <t>מתקן</t>
  </si>
  <si>
    <t>תחמ"ש מסובים</t>
  </si>
  <si>
    <t>3-תחמ"ש EL-01 (חח"י)</t>
  </si>
  <si>
    <t>06</t>
  </si>
  <si>
    <t>עבודות מסגרות פלדה</t>
  </si>
  <si>
    <t>הערה</t>
  </si>
  <si>
    <t>כל המסגרות מגולבנת וצבועה, כל הפירזול מנירוסטה אלא אם מוגדר אחרת ברשימות</t>
  </si>
  <si>
    <t xml:space="preserve">ציוד חשמל </t>
  </si>
  <si>
    <t>ציוד הנכלל בכתב הכמויות במכרז והכולל - ציוד HV,  טנרספומטורים,  לוחות, ציוד AC/DC, ממסרי הגנה</t>
  </si>
  <si>
    <t>פיקוד העורף</t>
  </si>
  <si>
    <t xml:space="preserve">ציוד לאישור נוגה / חח"י </t>
  </si>
  <si>
    <t xml:space="preserve">ציוד הדורש אישור נוגה / חחי בתהליך (כולל בשלב המעבר לאופרטיבי) - ציוד HV,  טנרספומטורים,   ציוד AC/DC, </t>
  </si>
  <si>
    <t>דלתות וחלונות מוגני אש</t>
  </si>
  <si>
    <t>חומרים וציוד נלווה (Bulk Matirials)</t>
  </si>
  <si>
    <t>שאר הציוד הנדרש בתחמ"ש ואיננו דורש את אישור נוגה כגון כבליה, UPS,  קופסאות, סולמות וכד'</t>
  </si>
  <si>
    <t>דלתות פח</t>
  </si>
  <si>
    <t>בדיקות</t>
  </si>
  <si>
    <t>אילו? מה כוללות? FAT, SAT , SIT</t>
  </si>
  <si>
    <t>דלתות רפפה</t>
  </si>
  <si>
    <t>אישור מנה"פ כולל</t>
  </si>
  <si>
    <t>אישור מתכנן, בקר ואבטחת איכות ומנה"פ</t>
  </si>
  <si>
    <t>4-תחמ"ש EL-02 (נת"ע)</t>
  </si>
  <si>
    <t>Boris Fairshteindiker</t>
  </si>
  <si>
    <t>BOQ Prepared and submitted to Mlead</t>
  </si>
  <si>
    <t>Kobi Perez</t>
  </si>
  <si>
    <t>Efim Umansky</t>
  </si>
  <si>
    <t>Prepared and Checked by</t>
  </si>
  <si>
    <t>Eli Kugler</t>
  </si>
  <si>
    <t>2-ציוד ותשתיות חשמל נלווים לציוד עיקרי</t>
  </si>
  <si>
    <t>08</t>
  </si>
  <si>
    <t>מתקני חשמל</t>
  </si>
  <si>
    <t>11-מערכות AC/DC</t>
  </si>
  <si>
    <t>TBD</t>
  </si>
  <si>
    <t>כל מערכת כוללת אישורים, ייצור, אספקה, הובלה לשטח, התקנה (כולל אספקת בסיס), הפעלה, בדיקות והכנסה לניצול</t>
  </si>
  <si>
    <t>Aviad Kofman</t>
  </si>
  <si>
    <t>2-לוחות פיקוד</t>
  </si>
  <si>
    <t>לוחות פיקוד כולל תכנון, אישורים, ייצור, אספקה, הובלה לשטח, התקנה (כולל אספקת בסיס), הפעלה, בדיקות והכנסה לניצול</t>
  </si>
  <si>
    <t>Moti Horosov</t>
  </si>
  <si>
    <t>Approved by</t>
  </si>
  <si>
    <t>3-לוחות חשמל שטח</t>
  </si>
  <si>
    <t>לוחות שטח כולל תכנון, אישורים, ייצור, אספקה, הובלה לשטח, התקנה (כולל אספקת בסיס), הפעלה, בדיקות והכנסה לניצול</t>
  </si>
  <si>
    <t>Ira Davelman</t>
  </si>
  <si>
    <t>5-הארקות</t>
  </si>
  <si>
    <t>הסעיפים שלהלן כוללים את כל העבודות וחומרי העזר הדרושים לפריסה, הנחה, התקנה וחיבור מושלמים של המוליכים</t>
  </si>
  <si>
    <t>6-סולמות, תעלות ומובלים</t>
  </si>
  <si>
    <t>הסעיפים שלהלן כוללים את כל העבודות וחומרי העזר הדרושים לפריסה, הנחה, התקנה וחיבור מושלמים של הסולמות, התעלות והמובלים</t>
  </si>
  <si>
    <t>7-מוליכים ומחברים - מתח עליון</t>
  </si>
  <si>
    <t>הסעיפים שלהלן כוללים את כל העבודות וחומרי העזר הדרושים להובלה, אספקה, פריסה, הנחה, התקנה וחיבור מושלמים של הפריטים בסעיף זה</t>
  </si>
  <si>
    <t>9-תאורת חוץ</t>
  </si>
  <si>
    <t>הסעיפים שלהלן כוללים את כל העבודות וחומרי העזר הדרושים להובלה, אספקה, התקנה וחיבור מושלמים של הפריטים בסעיף זה. כולל הפעלה, בדיקה והכנסה לניצול.</t>
  </si>
  <si>
    <t>10-תאורת פנים</t>
  </si>
  <si>
    <t>12-שקעים וקופסאות שקעים</t>
  </si>
  <si>
    <t>הסעיפים שלהלן כוללים את כל העבודות וחומרי העזר הדרושים להובלה, אספקה, התקנה וחיבור מושלמים של הפריטים בסעיף זה</t>
  </si>
  <si>
    <t>4-לוחות חשמל הגנה</t>
  </si>
  <si>
    <t>לוחות הגנה כולל תכנון, אישורים, ייצור, אספקה, הובלה לשטח, התקנה (כולל אספקת בסיס), הפעלה, בדיקות והכנסה לניצול</t>
  </si>
  <si>
    <t>8-Client IED-s</t>
  </si>
  <si>
    <t>כולל תכנון, ייצור, אספקה, הובלה, התקנה, כיול, בדיקות והכנסה לניצול</t>
  </si>
  <si>
    <t>13-מערכות גילוי אש, כריזה וכיבוי בגז</t>
  </si>
  <si>
    <t>מערכת גילוי אש מאושרת תקן UL864 10th edition כולל קטגוריה UUKL ,כל האביזרים הכתובתיים כגון גלאים ,לחצנים , כתובות מבוא ומצוא יכלול רכיב חוצץ פנימי אינטגרלי כדוגמאת EATON- Mtech מתוצרת ישראל</t>
  </si>
  <si>
    <t xml:space="preserve">כל התשתיות והחיווט יבצעו ב-CLASS כולל קויי הלולאות, קוי התקשורת בין הרכזות לבין רכזות המשנה וקויי התקשורת הראשיים ( סיבים אופטיים ). המחיר כולל את כל ההלחומות והחיבורים וקופסאות החיבורים וכל הנדרש שקו התקשורת יותקן ויעבוד כנדרש </t>
  </si>
  <si>
    <t xml:space="preserve">כל הסעיפים כוללים הובלה , אספקה, התקנה, הפעלה, מסירה, ואחריות, כולל כל מתקני ההרמה והבמות הנדרשות. מחיר הגלאים יכולל את כל אביזרי ההתקנה הנדרשים בלוחות חשמל וברצפות צפות . </t>
  </si>
  <si>
    <t>המערכת תהיה מערכת פתוחה שיש לה 5 ( לדגם הספציפי ) מתחזקים מאושרים תקן ישראלי</t>
  </si>
  <si>
    <t>גלאי הלהבה והגז יהיו בעלי יציאה 4-20mA בחיבור מלא לרכזת גילוי האש</t>
  </si>
  <si>
    <t>תשתיות תקשורת</t>
  </si>
  <si>
    <t>18.099.0000</t>
  </si>
  <si>
    <t xml:space="preserve">כל המחירים יכללו אספקה, הובלה והרכבה, התקנה, חיבור עיגון וקשירה באביזרי התקנה מקוריים וייעודיים לכל מיקום התקנה, בדיקת תקינות קווי תקשורת מכל סוג (באמצעות צב"ד וכולל דו"ח בדיקה), סימון ושילוט, וכן יכללו עלויות פריטים אלה את כל המתאמים, הציוד הנוסף והעבודות כנדרש על פי המפרטים המנחים עד הפעלה מלאה ותקינה של רשתות התקשורת המקומיות באתר וחיבורן למפ"א ולרשתות המזמין ולחברת החשמל באופן תקין </t>
  </si>
  <si>
    <t>MS</t>
  </si>
  <si>
    <t>MS10</t>
  </si>
  <si>
    <t>Total</t>
  </si>
  <si>
    <t>תיאור</t>
  </si>
  <si>
    <t>הערות</t>
  </si>
  <si>
    <t>1-ציוד מתח עליון</t>
  </si>
  <si>
    <t>2-שנאיים HV</t>
  </si>
  <si>
    <t>3-לוח חשמל MVP-1</t>
  </si>
  <si>
    <t>עבודות בטון יצוק באתר</t>
  </si>
  <si>
    <t>עבודות איטום</t>
  </si>
  <si>
    <t>מתקני תברואה</t>
  </si>
  <si>
    <t>עבודות טיח</t>
  </si>
  <si>
    <t>עבודות ריצוף וחיפוי</t>
  </si>
  <si>
    <t>עבודות צבע</t>
  </si>
  <si>
    <t>מתקני מיזוג אוויר</t>
  </si>
  <si>
    <t>מתקני הסקה</t>
  </si>
  <si>
    <t>כלונסאות</t>
  </si>
  <si>
    <t>מערכת כיבוי אש</t>
  </si>
  <si>
    <t>בקרת מערכות במתקן</t>
  </si>
  <si>
    <t>קווי מים, ביוב ותיעול</t>
  </si>
  <si>
    <t>חריגים</t>
  </si>
  <si>
    <t>מבוסס מחירון דקל אוקטובר 2024</t>
  </si>
  <si>
    <t>מחיר</t>
  </si>
  <si>
    <t>כמות</t>
  </si>
  <si>
    <t>סה"כ</t>
  </si>
  <si>
    <t>02</t>
  </si>
  <si>
    <t>02.010.0011</t>
  </si>
  <si>
    <t>מוטות פלדה עגולים ומצולעים בכל הקטרים והאורכים לזיון הבטון</t>
  </si>
  <si>
    <t xml:space="preserve"> טון</t>
  </si>
  <si>
    <t>02.011.0040</t>
  </si>
  <si>
    <t>מצע בטון רזה ב-20 בעובי 5 ס"מ מתחת למרצפים</t>
  </si>
  <si>
    <t xml:space="preserve"> מ"ר</t>
  </si>
  <si>
    <t>02.012.0400</t>
  </si>
  <si>
    <t>ראשי כלונסאות בטון ב-30 (שקיעה "5, חשיפה 2-4) במידות שונות</t>
  </si>
  <si>
    <t xml:space="preserve"> מ"ק</t>
  </si>
  <si>
    <t>02.041.0030</t>
  </si>
  <si>
    <t>קורות יסוד בטון ב-30 (שקיעה "5, חשיפה 2-4) יצוקות עם הרצפה, על גבי מצע או על הקרקע. רוחב הקורות 40 ס"מ (המצע נמדד בנפרד)</t>
  </si>
  <si>
    <t>02.050.0070</t>
  </si>
  <si>
    <t>מרצפי בטון ב-30 (שקיעה "5, חשיפה 2-4) יצוקים על מצע או על הקרקע בעובי 30 ס"מ (המצע נמדד בנפרד)</t>
  </si>
  <si>
    <t>02.061.0050</t>
  </si>
  <si>
    <t>קירות בטון ב-30 (שקיעה "5, חשיפה 2-4) בעובי 30 ס"מ</t>
  </si>
  <si>
    <t>02.061.0070</t>
  </si>
  <si>
    <t>קירות בטון ב-30 (שקיעה "5, חשיפה 2-4) בעובי 40 ס"מ</t>
  </si>
  <si>
    <t>02.071.0310</t>
  </si>
  <si>
    <t>קורות עליונות ומעקות בטון ב-30 (שקיעה "5, חשיפה 2-4) ברוחב 30 ס"מ לרבות שקע ברוחב 2 ס"מ לרולקה</t>
  </si>
  <si>
    <t>02.071.0400</t>
  </si>
  <si>
    <t>מעקות מסביב לפתחים בגג בטון ב-30 (שקיעה "5, חשיפה 2-4) ברוחב 15 ס"מ עם שקע ברוחב 2 ס"מ</t>
  </si>
  <si>
    <t>02.081.0060</t>
  </si>
  <si>
    <t>תקרות או גגות בטון ב-30 (שקיעה "5, חשיפה 2-4) עובי 30 ס"מ</t>
  </si>
  <si>
    <t>02.085.0110</t>
  </si>
  <si>
    <t>בטון שיפועים ב-30, יצוק על גבי גגות בעובי משתנה מ-3 ס"מ עד 13 ס"מ, מוחלק לפי שיפועי ניקוז</t>
  </si>
  <si>
    <t>02.085.0350</t>
  </si>
  <si>
    <t>רולקות משולשות במידות 5x5 ס"מ ועד 7x7 ס"מ מטיח הרבצה צמנטי</t>
  </si>
  <si>
    <t>מ'</t>
  </si>
  <si>
    <t>02.086.0020</t>
  </si>
  <si>
    <t>תוספת עבור בטון ב-40 במקום ב-30</t>
  </si>
  <si>
    <t>02.095.0011</t>
  </si>
  <si>
    <t>לוחות פוליסטירן מוקצף F-30 בעובי 3 ס"מ בתפרים או כשכבת הפרדה למשטחי ואלמנטי בטון</t>
  </si>
  <si>
    <t>02.099.0001</t>
  </si>
  <si>
    <t>תכנון וביצוע חיפוי חיצוני בפלטות בטון במידות 120/242 ס"מ בגמר בטון חשוף אדריכלי בעובי 5 ס"מ, הפלטות כתבנית חיצונית ליציקת הקירות, המחיר כולל קידוח והחדרת קוצי זיון בפלטות לעיגון בבטון.</t>
  </si>
  <si>
    <t>02.099.0002</t>
  </si>
  <si>
    <t>קופינג ע"ג המעקה מפלטות בטון כנ"ל.</t>
  </si>
  <si>
    <t>05</t>
  </si>
  <si>
    <t>05.011.0037</t>
  </si>
  <si>
    <t>איטום גגות שטוחים בציפוי פוליאוריטן מסוג "מריס 250" או ש"ע בשתי שכבות (בכמות של כ- 2.5 ק"ג/מ"ר) לקבלת ציפוי יבש בעובי של 2 מ"מ, לרבות פריימר אפוקסי עלבסיס מים בכמות 200 גרם/מ"ר ואיטום רולקות ב-2 שכבות עם בד פוליאסטר</t>
  </si>
  <si>
    <t>05.012.0200</t>
  </si>
  <si>
    <t>רולקה ביטומנית משולשת במידות 4/4 ס"מ ובעובי 20 מ"מ מיושמת ע"י חימום תוצרת "בורנר" גרמניה או ש"ע</t>
  </si>
  <si>
    <t>05.013.0036</t>
  </si>
  <si>
    <t>איטום רולקות ב-2 שכבות של רצועות חיזוק/חיפוי מיריעות ביטומניות אלסטומריות, דרגה M מושבחות בפולימר SBS, בעובי 5 מ"מ כל אחת, עם שריון לבד פוליאסטר, לרבות רצועת חיזוק תחתונה ברוחב 30 ס"מ עם ציפוי חול, רצועת חיפוי עליונה ברוחב 50 ס"מ עם ציפוי אגרגט, פריימר ביטומני מסוג "פריימר 101" או "פריימר GS 474" אוש"ע בכמות 300 גר'/מ"ר ומסטיק ביטומני בקצה העליון של רצועת החיפוי מסוג "פזקרול 18" או "אלסטיק 244" או "איזיגום" או ש"ע</t>
  </si>
  <si>
    <t>05.013.0080</t>
  </si>
  <si>
    <t>תוספת עבור אגרגט לבן מוטבע ביריעת האיטום העליונה</t>
  </si>
  <si>
    <t>05.013.0090</t>
  </si>
  <si>
    <t>קיבוע רצועות חיפוי ביטומניות על המעקות באזור הרולקות באמצעות פרופיל (סרגל) אלומיניום תיקני 5/30/7/1.5 מ"מ, לרבות מילוי המרווח העליון שבין הפרופיל והמעקה ע"י חומר אטימה אלסטומרי פוליאוריטני מסוג "ספירטאן 230" או ש"ע או אלסטומרי ביטומני מסוג "פזקרול 18" או "אלסטיק 244" או "איזיגום" או "B-121" או ש"ע</t>
  </si>
  <si>
    <t>05.013.0280</t>
  </si>
  <si>
    <t>איטום גגות שטוחים ב-2 שכבות של יריעות ביטומניות אלסטומריות מושבחות בפולימר SBS, דרגה M בעובי 5 מ"מ, מסוג "פוליפז M" או "ביטומגום M" או "ישראנובה M" אוש"ע, עם שריון לבד פוליאסטר וציפוי עליון מחול. היריעות בשכבה התחתונה מולחמות לתשתית והיריעות בשכבה העליונה מולחמות ליריעות השכבה התחתונה, לרבות פריימר ביטומני מסוג "פריימר 101" או "פריימר GS-474" או "פריימר B-191" או ש"ע בכמות 300 גר'/מ"ר</t>
  </si>
  <si>
    <t>05.015.0035</t>
  </si>
  <si>
    <t>אף מים מעל קצה האיטום ברולקות מפרופיל פח מגולוון מכופף בעובי 0.7 מ"מ וברוחב 11 ס"מ, לרבות קיבוע מכאני בדיבלים קדוחים בבטון כל 25 ס"מ ומילוי במסטיק פוליאוריטני</t>
  </si>
  <si>
    <t>05.015.0200</t>
  </si>
  <si>
    <t>איטום תפרים ומרווחים שונים בבניין כגון: משקופים עיוורים בחלונות או תעלות מיזוג אויר או תפרים, באמצעות רצועות יריעות גמישה מגומי סינתטי E.P.D.M מסוג "Tאו שו"ע "SILIRUB" או ש"ע בעובי 0.75-1.0 מ"מ וברוחב 30 ס"מ, לרבות דבק "relleborg</t>
  </si>
  <si>
    <t>05.023.0050</t>
  </si>
  <si>
    <t>איטום רצפות וקורות יסוד בצידן הפנימי, המבוצע ע"ג בטון רזה, לפני יציקת רצפת מרתף, בשכבה אחת של יריעות ביטומניות אלסטומריות בעובי 5 מ"מ עם שיריון לבד וגמר עליון אגרגט, מסוג (Preb (Pre-Applied Membrane או ש"ע, לרבות רולקות ביטומניות מסוג "Paz Rolka" או ש"ע, היריעות חוסמות מעבר גז ראדון</t>
  </si>
  <si>
    <t>05.031.0020</t>
  </si>
  <si>
    <t>הכנת קירות לאיטום, לרבות חיתוך הזיון בולט, שיקום כיסי חצץ (סגרגציות) תיקון סדקים בבטון ע"י חומר צמנטי פולימרי חד רכיבי מסוג "סיקה רפ Power" או ש"ע, לרבות חציבה וסיתות כיסי חצץ וסדקים. העבודה תבוצע לפי דרישה בלבד. המדידה לפי כמות החומר בשקים שיושם בפועל יבוצע ע"י קבלן שלד</t>
  </si>
  <si>
    <t xml:space="preserve"> ק"ג</t>
  </si>
  <si>
    <t>05.032.0008</t>
  </si>
  <si>
    <t>איטום קירות בשיטת "התזה דו קנית", לרבות ריסוס חומר ביטומני דו-רכיבי אלסטומרי על בסיס אמולסיה ביטומנית מושבחת בפולימר נאופרני מסוג "רפידפלקס" או "פלקסיגום" או "B-TECH 422" או ש"ע (בכמות של כ-9.5 ק"ג/מ"ר) לקבלת עובי ציפוי יבש של 5 מ"מ, לרבות פריימר תואם בכמות 300 גר'/מ"ר, הגנה בבד גאוטכני לא ארוג 200 ג"ר/מ"ר ויריעת HDPE חלקה מסוג "פרוטקט 5" או "פזדריין FLT 500" או ש"ע בעובי 0.5 מ"מ</t>
  </si>
  <si>
    <t>05.035.0011</t>
  </si>
  <si>
    <t>איטום קירות בציפוי צמנטי פולימרי חד רכיבי גמיש מסוג "רכיבי 700" או "ספירקוט 731" או "צמנטפז 102" או ש"ע בשתי שכבות (בכמות של כ- 3 ק"ג/מ"ר) לקבלת ציפוייבש בעובי של 2.5 - 2 מ"מ</t>
  </si>
  <si>
    <t>05.050.0060</t>
  </si>
  <si>
    <t>יריעות מבד גיאוטכני לא ארוג עשוי פוליאסטר או פוליפרופילן במשקל 200 גר'/מ"ר לניקוז או להגנה על איטום (מתחת לבטון הגנה באזורי בסיסי ציוד טכני בגגות, יבוצע במידת הצורך)</t>
  </si>
  <si>
    <t>05.050.0300</t>
  </si>
  <si>
    <t>יריעות "ביטוגלס אלומיניום" או ש"ע בעובי 1.4 מ"מ למחסום אדים במערכות איטום לגגות, למבנים תת קרקעיים ולחדרי קירור, מודבקות, לרבות מסטיק ביטומני מסוג "פלקספז" או ש"ע או ביטומן חם מסוג "אלסטוגום 795" או ש"ע</t>
  </si>
  <si>
    <t>05.063.0071</t>
  </si>
  <si>
    <t>עצר מים כימי תופח על בסיס אקרילט מסוג "סיקה סוול -A" או ש"ע בהפסקות יציקה ותפרים קונסטרוקטיביים, בחתך 20/10 מ"מ, צבע אדום, לרבות הדבקה במשחה "סיקה סוול S2" או ש"ע או ע"י קיבוע מכאני</t>
  </si>
  <si>
    <t>05.070.0040</t>
  </si>
  <si>
    <t>בידוד תרמי לגגות בשיטת "הגג החם" ע"י לוחות פוליסטירן מוקצף F-30 בעובי 5 ס"מ</t>
  </si>
  <si>
    <t>05.099.0001</t>
  </si>
  <si>
    <t>איטום קורות יסוד בשיטת "התזה דו קנית", לרבות ריסוס חומר ביטומני דו-רכיבי אלסטומרי על בסיס אמולסיה ביטומנית מושבחת בפולימר נאופרני מסוג "רפידפלקס" או "פלקסיגום" או "B-TECH 422" או ש"ע (בכמות של כ-5.7 ק"ג/מ"ר) לקבלת עובי ציפוי יבש של 3 מ"מ, לרבות פריימר תואם בכמות 300 גר'/מ"ר, הגנה בבד גאוטכני לא ארוג200 ג"ר/מ"ר ויריעת HDPE חלקה מסוג "פרוטקט 5" או "פזדריין FLT 500" או ש"ע בעובי 0.5 מ"מ</t>
  </si>
  <si>
    <t>איטום רצפה וקירות חדרים רטובים בציפוי צמנטי גמיש חד רכיבי מסוג "קוטפלקס E-701" או ש"ע בשתי שכבות (בכמות של כ- 3 ק"ג/מ"ר) לקבלת ציפוי יבש בעובי של 2.5מ"מ</t>
  </si>
  <si>
    <t>05.099.0002</t>
  </si>
  <si>
    <t>איטום באמצעות יציקת פוליאוריטן ביטומני דו רכיבי בעובי 2 ס"מ מסוג "PU-B" או ש"ע לרבות פריימר מסוג "EP-W" או ש"ע בכמות 300 גר'/מ"ר, לרבות הרכבת תבניות זמניות מלוחות קלקר במידות 20X2 ס"מ. (סעיף זה יבוצע במידת הצורך, מחיר קומפלט לכל קבוצת צנרות)</t>
  </si>
  <si>
    <t>קומפ'</t>
  </si>
  <si>
    <t>05.099.0003</t>
  </si>
  <si>
    <t>אביזר אטימה "מקל סבא" מצינור פלדה מגולוון בעובי 1.5 מ"מ קוטר "4 בעל שוליים</t>
  </si>
  <si>
    <t xml:space="preserve"> יח'</t>
  </si>
  <si>
    <t>05.099.0004</t>
  </si>
  <si>
    <t>אביזר אטימה "מקל סבא" מצינור פלדה מגולוון בעובי 1.5 מ"מ קוטר "6 בעל שוליים</t>
  </si>
  <si>
    <t>05.099.0005</t>
  </si>
  <si>
    <t>קולר איטום בעל שוליים ביטומניים בקוטר 4" למעבר צינור בודד מסוג "דלמר דלביט" או ש"ע לרבות חבק פלב"מ</t>
  </si>
  <si>
    <t>05.099.0006</t>
  </si>
  <si>
    <t>אביזר אטימה בקוטר 6" בעל שוליים ביטומניים למעבר צינור בודד מסוג "דלמר דלביט" או ש"ע לרבות חבק פלב"מ</t>
  </si>
  <si>
    <t>05.099.0007</t>
  </si>
  <si>
    <t>05.099.0008</t>
  </si>
  <si>
    <t>שכבה מקשרת ביטומן מנושב 105/25 בעובי 2 מ"מ, בכמות של 2 ק"ג/מ"ר, לפני איטום ביריעות ביטומניות, לרבות פריימר ביטומני בכמות של 300 גר'/מ"ר מסוג "פריימר 011" או "פריימר GS 474" או ש"ע</t>
  </si>
  <si>
    <t>05.099.0009</t>
  </si>
  <si>
    <t>חומר בלבד: חומר משחתי גמיש ואינו מתייבש מסוג "Stopaq" חד רכיבי ליישום על תשתית לחה, כנגד מים זורמים וגזים לאיטום מעברי צנרת/כבלים תת קרקעיים לתקופה בלתי מוגבלת, החומר מתנפח במגע עם מים - אריזת פח של 10 ק"ג (המחיר ביח' לפח)</t>
  </si>
  <si>
    <t>06.099.0010</t>
  </si>
  <si>
    <t>דלת הדף מטיפוס M-01</t>
  </si>
  <si>
    <t>06.099.0020</t>
  </si>
  <si>
    <t>06.099.0030</t>
  </si>
  <si>
    <t>חלון הדף מטיפוס M-02</t>
  </si>
  <si>
    <t>צ.א "8 מטיפוס M-03</t>
  </si>
  <si>
    <t>06.099.0040</t>
  </si>
  <si>
    <t>06.099.0050</t>
  </si>
  <si>
    <t>שרוול "8 מטיפוס M-04</t>
  </si>
  <si>
    <t>06.099.0060</t>
  </si>
  <si>
    <t>צינור אוויר+שסתום הדף "8 מטיפוס M-05</t>
  </si>
  <si>
    <t>06.099.0070</t>
  </si>
  <si>
    <t>שרוול "4 מטיפוס M-06</t>
  </si>
  <si>
    <t>06.099.0090</t>
  </si>
  <si>
    <t>דלת מוגנת אש מטיפוס M-10</t>
  </si>
  <si>
    <t>06.099.0100</t>
  </si>
  <si>
    <t>דלת מוגנת אש מטיפוס M-11</t>
  </si>
  <si>
    <t>06.099.0110</t>
  </si>
  <si>
    <t>דלת מוגנת אש מטיפוס M-12</t>
  </si>
  <si>
    <t>06.099.0130</t>
  </si>
  <si>
    <t>דלת פח מטיפוס M-13</t>
  </si>
  <si>
    <t>06.099.0140</t>
  </si>
  <si>
    <t>דלת פח מטיפוס M-14</t>
  </si>
  <si>
    <t>06.099.0145</t>
  </si>
  <si>
    <t>דלת פח מטיפוס M-15</t>
  </si>
  <si>
    <t>06.099.0146</t>
  </si>
  <si>
    <t>דלת פח מטיפוס M-16</t>
  </si>
  <si>
    <t>06.099.0220</t>
  </si>
  <si>
    <t>מסתור בגג מרפפות זכוכית מחוסמת חלבי- כדוגמת סנטריגלס או שוו"ע, מידות הרפפה 180/15/2 מ"מ, גובה המסתור 2 מ'.</t>
  </si>
  <si>
    <t>06.099.0230</t>
  </si>
  <si>
    <t>מהלך מדרגות חיצוני מפרופילי פלדה צבועים בצבע אפוקסי בגוון לפי בחירת האדריכל כולל מעקה ומדרכים מפח מרוג</t>
  </si>
  <si>
    <t>07</t>
  </si>
  <si>
    <t>07.011.0400</t>
  </si>
  <si>
    <t>צינורות פלדה מגולוונים סקדיול 40 ללא תפר למים קרים וחמים מותקנים גלויים (וצבועים) או סמויים, מחוברים בהברגות, קוטר "1/2, לרבות ספחים</t>
  </si>
  <si>
    <t>07.011.0420</t>
  </si>
  <si>
    <t>צינורות פלדה מגולוונים סקדיול 40 ללא תפר למים קרים וחמים מותקנים גלויים (וצבועים) או סמויים, מחוברים בהברגות, קוטר "1, לרבות ספחים</t>
  </si>
  <si>
    <t>07.011.0440</t>
  </si>
  <si>
    <t>צינורות פלדה מגולוונים סקדיול 40 ללא תפר למים קרים וחמים מותקנים גלויים (וצבועים) או סמויים, מחוברים בהברגות, קוטר "11/2, לרבות ספחים</t>
  </si>
  <si>
    <t>07.012.1000</t>
  </si>
  <si>
    <t>צינורות פוליפרופילן "פולירול פרייז" PP-R תוצרת "חוליות" או ש"ע, למים קרים וחמים, קוטר 20 מ"מ, ללחץ עבודה 20 אטמ', מותקנים גלויים או סמויים, לרבות ספחים</t>
  </si>
  <si>
    <t>07.012.1010</t>
  </si>
  <si>
    <t>צינורות פוליפרופילן "פולירול פרייז" PP-R תוצרת "חוליות" או ש"ע, למים קרים וחמים, קוטר 25 מ"מ, ללחץ עבודה 20 אטמ', מותקנים גלויים או סמויים, לרבות ספחים</t>
  </si>
  <si>
    <t>07.013.0020</t>
  </si>
  <si>
    <t>צינורות פלדה שחורים סקדיול 40 בלי תפר גלויים (וצבועים) או סמויים בתקרה מונמכת מחוברים בהברגות, לרבות ספחים ומתלים, קוטר "1</t>
  </si>
  <si>
    <t>07.013.0040</t>
  </si>
  <si>
    <t>צינורות פלדה שחורים סקדיול 40 בלי תפר גלויים (וצבועים) או סמויים בתקרה מונמכת מחוברים בהברגות או ע"י חיבורים מהירים מסוג Quick up, לרבות ספחים ומתלים, קוטר "1/2 1</t>
  </si>
  <si>
    <t>07.013.0050</t>
  </si>
  <si>
    <t>צינורות פלדה שחורים סקדיול 10 עם תפר גלויים (וצבועים) או סמויים בתקרה מונמכת מחוברים ע"י מחברים מהירים מסוג Quick up, לא כולל ספחים ומתלים, קוטר "3</t>
  </si>
  <si>
    <t>07.013.0060</t>
  </si>
  <si>
    <t>צינורות פלדה שחורים סקדיול 10 עם תפר גלויים (וצבועים) או סמויים בתקרה מונמכת מחוברים ע"י מחברים מהירים מסוג Quick up, לא כולל ספחים ומתלים, קוטר "4</t>
  </si>
  <si>
    <t>07.013.0320</t>
  </si>
  <si>
    <t>צינורות פלדה שחורים סקדיול 10 עם תפר גלויים (וצבועים) או סמויים בתקרה מונמכת מחוברים ע"י מחברים מהירים מסוג Quick up, לרבות ספחים ומתלים, קוטר "2</t>
  </si>
  <si>
    <t>07.013.0350</t>
  </si>
  <si>
    <t>צינורות פלדה שחורים סקדיול 10 עם תפר גלויים (וצבועים) או סמויים בתקרה מונמכת מחוברים ע"י מחברים מהירים מסוג Quick up, לא כולל ספחים ומתלים, קוטר "6</t>
  </si>
  <si>
    <t>07.021.0240</t>
  </si>
  <si>
    <t>שסתומי אל חוזר קפיציים קוטר "2 עשויים פליז בהברגה ללא הרקורד המשולם בנפרד</t>
  </si>
  <si>
    <t>07.021.0400</t>
  </si>
  <si>
    <t>ברזים כדוריים קוטר "1/2 (בהברגה) כדוגמת "שגיב" או ש"ע , עשויים ברונזה/פליז ללא הרקורד המשולם בנפרד</t>
  </si>
  <si>
    <t>07.021.0420</t>
  </si>
  <si>
    <t>ברזים כדוריים קוטר "1 (בהברגה) כדוגמת "שגיב" או ש"ע, עשויים ברונזה/פליז ללא הרקורד המשולם בנפרד</t>
  </si>
  <si>
    <t>07.021.0450</t>
  </si>
  <si>
    <t>ברזים כדוריים קוטר "2 (בהברגה) כדוגמת "שגיב" או ש"ע, עשויים ברונזה/פליז ללא הרקורד המשולם בנפרד</t>
  </si>
  <si>
    <t>07.031.0310</t>
  </si>
  <si>
    <t>צינורות פוליפרופילן מותקנים גלויים או סמויים, דוגמת "חוליות" או "גולן" או ש"ע, קוטר 50 מ"מ, לרבות מחברים, ללא ספחים</t>
  </si>
  <si>
    <t>07.031.0395</t>
  </si>
  <si>
    <t>צינורות פוליאתילן בצפיפות גבוהה (H.D.P.E) דוגמת "גבריט" או "מובילית" או ש"ע, מותקנים גלויים או סמויים, קוטר 40 מ"מ, לרבות ספחים</t>
  </si>
  <si>
    <t>07.031.0430</t>
  </si>
  <si>
    <t>צינורות פוליאתילן בצפיפות גבוהה (H.D.P.E) דוגמת "גבריט" או "מובילית" או ש"ע, מותקנים סמויים, קוטר 50 מ"מ, לרבות מחברים, ללא ספחים</t>
  </si>
  <si>
    <t>07.031.0446</t>
  </si>
  <si>
    <t>צינורות פוליאתילן בצפיפות גבוהה (H.D.P.E) דוגמת "גבריט" או "מובילית" או ש"ע, מותקנים גלויים לרבות תמיכות וחיזוקים, קוטר 50 מ"מ, לרבות מחברים, ללא ספחים</t>
  </si>
  <si>
    <t>07.033.0010</t>
  </si>
  <si>
    <t>ספחים שונים כגון: הסתעפויות, זוויות, מעברים ואביזרי ביקורת לצנרת פוליאתילן בצפיפות גבוהה (H.D.P.E) דוגמת "גבריט" או "מובילית" או ש"ע קוטר 50 מ"מכובעי איוורור P.V.C קוטר "4</t>
  </si>
  <si>
    <t>07.033.1010</t>
  </si>
  <si>
    <t>כובעי איוורור P.V.C קוטר "4</t>
  </si>
  <si>
    <t>07.034.0040</t>
  </si>
  <si>
    <t>מחסומי רצפה 200/110 מ"מ מפוליאתילן בצפיפות גבוהה (H.D.P.E) עם מכסה/רשת פליז</t>
  </si>
  <si>
    <t>07.034.0045</t>
  </si>
  <si>
    <t>מחסומי רצפה 110/50 מ"מ מפוליאתילן בצפיפות גבוהה (H.D.P.E) עם מכסה/רשת פליז</t>
  </si>
  <si>
    <t>07.034.0402</t>
  </si>
  <si>
    <t>קופסאות בקורת מפוליפרופילן "2/"4 דוגמת "חוליות" או ש"ע עם מכסה פליז</t>
  </si>
  <si>
    <t>07.041.0084</t>
  </si>
  <si>
    <t>אסלות תלויות</t>
  </si>
  <si>
    <t>07.041.0110</t>
  </si>
  <si>
    <t>אסלה תלויה מחרס לבן דגם "סמארט" או ש"ע עם מיכל הדחה סמוי (נמדד בנפרד), לרבות מושב ומכסה פלסטיק דגם כבד וכל החיזוקים</t>
  </si>
  <si>
    <t>07.041.0220</t>
  </si>
  <si>
    <t>מיכל הדחה סמוי להתקנה מוקדמת בתוך קיר בלוקים (הנמדד בנפרד), כדוגמת תוצרת "פלסאון" או ש"ע לאסלה תלויה,  לרבות לחצן ניקל/סטןו עיגון ע"י בטון בתחתית מתקןמיכל ההדחה</t>
  </si>
  <si>
    <t>07.042.0034</t>
  </si>
  <si>
    <t>נגיש- כיור רחצה תלוי מחרס לבן דגם "קליר 55" מעוגל או ש"ע, באורך 56 ס"מ, ברוחב 47 ס"מ ובגובה 14.5 ס"מ</t>
  </si>
  <si>
    <t>07.042.0315</t>
  </si>
  <si>
    <t>כיור מטבח מחרס לבן, במידות 60/45 ס"מ, דגם "קוראל 60" או ש"ע, להתקנה שטוחה</t>
  </si>
  <si>
    <t>07.045.0010</t>
  </si>
  <si>
    <t>ברז שופך 100 מ"מ מהקיר קוטר "1/2 עם ידית, גימור כרום, מותקן מושלם</t>
  </si>
  <si>
    <t>07.045.0134</t>
  </si>
  <si>
    <t>סוללה לכיור בעמידה, עם פיה בינונית קבועה, מסדרת "אוורסט", מק"ט 302843 או ש"ע גימור כרום מותקן מושלם לרבות ברזי ניל וכל חומרי העזר</t>
  </si>
  <si>
    <t>07.045.0183</t>
  </si>
  <si>
    <t>סוללה לקערת מטבח בעמידה, עם פיה ארוכה ישרה מסתובבת מסדרת "גליל" מק"ט 59804 או ש"ע גימור כרום, מותקן מושלם, לרבות ברזי ניל וכל חומרי העזר</t>
  </si>
  <si>
    <t>07.045.0205</t>
  </si>
  <si>
    <t>סוללת קיר לאמבטיה עם מזלף, צינור גמיש, מתלה גימור כרום מסידרת "אוורסט" מק"ט 302875 או ש"ע, מותקן מושלם</t>
  </si>
  <si>
    <t>07.048.0360</t>
  </si>
  <si>
    <t>מקלחת ביטחון בגובה 2.3 מ' משולב עם משטפת עיניים בגובה 1.165 מ', מותקנת על עמוד פלדה משותף קוטר "1/4 1 מצופה אפוקסי, דגם " 4220ss" כדוגמת "טכנולאב סחרבע"מ" או ש"ע, לרבות חיבור לניקוז, ראש מקלחת קוטר 250 מ"מ וכיור מיוצרים מפלב"מ (נירוסטה) וברז כדורי קוטר "1 או "1/4 1</t>
  </si>
  <si>
    <t>07.050.0020</t>
  </si>
  <si>
    <t>צינורות פלדה למי גשם, קוטר "4 עובי דופן "5/32 עם ציפוי פנים מלט צמנט וצביעה חיצונית מותקנים בקירות, בעמודים או גלוי, לרבות חבקים ומחברים, ללא ספחים</t>
  </si>
  <si>
    <t>07.050.0025</t>
  </si>
  <si>
    <t>ספחים מכל הסוגים לצינורות פלדה עם ציפוי פנים מלט צמנט וצביעה חיצונית, קוטר "4</t>
  </si>
  <si>
    <t>07.050.0220</t>
  </si>
  <si>
    <t>קולט מי גשם לגגות מברזל יציקה עם יציאה אופקית - קוטר "4 כדוגמת "SMITH" דגם 1320 או ש"ע לרבות רשת</t>
  </si>
  <si>
    <t>07.075.0010</t>
  </si>
  <si>
    <t>דודי מים חמים 60 ליטר עם ציפוי אמאייל פנימי ובידוד פוליאוריטן יצוק לרבות כל האביזרים, שסתום אל חוזר "3/4 ושסתום בטחון, חיבור לנקודת מים וחשמל קיימת ותקופת אחריות של 3 שנים</t>
  </si>
  <si>
    <t>07.084.0012</t>
  </si>
  <si>
    <t>07.084.0190</t>
  </si>
  <si>
    <t>ארון לציוד כיבוי אש מפיברגלס עם דלת נועלת, במידות 60/60/30 ס"מ, מחובר לקיר (מיועד להתקנת זרנוקים המשולמים בנפרד)</t>
  </si>
  <si>
    <t>07.084.0200</t>
  </si>
  <si>
    <t>ארון לציוד כיבוי אש מפיברגלס עם דלת נועלת, במידות 80/80/30 ס"מ, מחובר לקיר (מיועד להתקנת גלגלון "3/4 המשולם בנפרד)</t>
  </si>
  <si>
    <t>07.086.0010</t>
  </si>
  <si>
    <t>מתז מסוג Upright/Pendant, בועה, כיסוי רגיל (SC), תגובה רגילה (SR), גימור פליז נחיר "1/2, K-5.6,1/2" NPT, טמפ' ההפעלה ,57 ,68 ,79 93 מעלות צלסיוס</t>
  </si>
  <si>
    <t>07.086.0020</t>
  </si>
  <si>
    <t>מתז מסוג Upright/Pendant, בועה, כיסוי רגיל (SC), תגובה רגילה (SR), גימור כרום נחיר "1/2, K-5.6,1/2" NPT, טמפ' ההפעלה ,57 ,68 ,79 93 מעלות צלסיוס</t>
  </si>
  <si>
    <t>07.087.0007</t>
  </si>
  <si>
    <t>ספחים מפלדה שחורה (זוויות, הסתעפויות, מעברי קוטר, T מכני), לא כולל מחבר קל מסוג QUICK UP, לצינורות קוטר "1/2 1</t>
  </si>
  <si>
    <t>07.087.0008</t>
  </si>
  <si>
    <t>ספחים מפלדה שחורה (זוויות, הסתעפויות, מעברי קוטר, T מכני), לא כולל מחבר קל מסוג QUICK UP, לצינורות קוטר "2</t>
  </si>
  <si>
    <t>07.087.0010</t>
  </si>
  <si>
    <t>ספחים מפלדה שחורה (זוויות, הסתעפויות, מעברי קוטר, T מכני), לא כולל מחבר קל מסוג QUICK UP, לצינורות קוטר "3</t>
  </si>
  <si>
    <t>07.087.0020</t>
  </si>
  <si>
    <t>ספחים מפלדה שחורה (זוויות, הסתעפויות, מעברי קוטר, T מכני), לא כולל מחבר קל מסוג QUICK UP, לצינורות קוטר "4</t>
  </si>
  <si>
    <t>07.087.0138</t>
  </si>
  <si>
    <t>מחבר קל מסוג QUICK UP קוטר "2</t>
  </si>
  <si>
    <t>07.087.0140</t>
  </si>
  <si>
    <t>מחבר קל מסוג QUICK UP קוטר "3</t>
  </si>
  <si>
    <t>07.087.0150</t>
  </si>
  <si>
    <t>מחבר קל מסוג QUICK UP קוטר "4</t>
  </si>
  <si>
    <t>07.087.0200</t>
  </si>
  <si>
    <t>ברז אזעקה UL/FM למערכת ספרינקלרים רטובה קוטר "3 לרבות תא בילום, שני מנומטרים, ברז ניקוז "2, פעמון אזעקה עם מנוע מים, אוגנים ושאר המרכיבים הדרושים להתקנה מושלמת</t>
  </si>
  <si>
    <t>07.087.0810</t>
  </si>
  <si>
    <t>ברז בדיקה וניקוז עם חלונית UL/FM קוטר "1/2 1</t>
  </si>
  <si>
    <t>07.087.0872</t>
  </si>
  <si>
    <t>פורק לחץ UL/FM קוטר "1/2 לרבות ברז ניתוק</t>
  </si>
  <si>
    <t>07.087.0890</t>
  </si>
  <si>
    <t>ברז הסנקה למערכת ספרינקלרים מאושר UL/FM עם חיבור כפול "2X3 (אביזר התחברות) על זקף "4, לרבות אל חוזר מחורץ הברגה מפליז "4, שני מצמדי שטורץ, שלט עם חריטה, מכסים ושרשרת, קומפלט</t>
  </si>
  <si>
    <t>07.099.0001</t>
  </si>
  <si>
    <t>עטיפת בטון ב 20- בעובי 20 ס"מ לצינור בקוטר 110 מ"מ  מתחת לרצפת המבנה לרבות חיבור קונסוטרוקטיבי לרצפה בעומק עד 1.25 מ' לפי פרט 806</t>
  </si>
  <si>
    <t>07.099.0002</t>
  </si>
  <si>
    <t>פאנל התראות להצפות ברצפות הכפולות כולל חיווט מגלאי הצפה ברצפות הכפולות ומצוף כספי מבורות איסוף נזילות כולל כל המפורט במפרט הטכני</t>
  </si>
  <si>
    <t>07.099.0003</t>
  </si>
  <si>
    <t>ברז "1/2 כדורי בקיר, כולל זווית " 1/2הכנה למי קר</t>
  </si>
  <si>
    <t>08.021.0700</t>
  </si>
  <si>
    <t>יחידת כוורת 110X4 מ"מ מבוטנת בקיר בטון בהתאם לפרטי חח"י לרבות כל האביזרים הנדרשים</t>
  </si>
  <si>
    <t>08.021.0705</t>
  </si>
  <si>
    <t>יחידת כוורת 110X6 מ"מ מבוטנת בקיר בטון בהתאם לפרטי חח"י לרבות כל האביזרים הנדרשים</t>
  </si>
  <si>
    <t>08.021.0710</t>
  </si>
  <si>
    <t>יחידת כוורת 110X8 מ"מ מבוטנת בקיר בטון בהתאם לפרטי חח"י לרבות כל האביזרים הנדרשים</t>
  </si>
  <si>
    <t>08.090.0611</t>
  </si>
  <si>
    <t>גלאי הצפה אלקטרוני תוצרת אבגד דגם 24 וולט מק"ט WD86_HD24 או ש"ע</t>
  </si>
  <si>
    <t>09</t>
  </si>
  <si>
    <t>09.011.0010</t>
  </si>
  <si>
    <t>טיח פנים שתי שכבות סרגל בשני כיוונים על שטחים מישוריים, לרבות עיבוד מקצועות (פינות) וזוויתנים</t>
  </si>
  <si>
    <t>09.011.0110</t>
  </si>
  <si>
    <t>שכבת הרבצה בעובי 8 מ"מ עם תוספת דבק אקרילי (לפי דרישה, רק במקרה של קירות בלוקים בחדרים הרטובים)</t>
  </si>
  <si>
    <t>10</t>
  </si>
  <si>
    <t>10.031.0580</t>
  </si>
  <si>
    <t>ריצוף באריחי גרניט פורצלן נגד החלקה דרגה R12 במידות 30/30 ס"מ ,מחיר יסוד 85 ש"ח/מ"ר.</t>
  </si>
  <si>
    <t>10.050.0020</t>
  </si>
  <si>
    <t>חיפוי קירות פנים באריחי גרניט פורצלן/קרמיקה במידות 33/33 ס"מ,25/33 ס"מ, מחיר יסוד 55 ש"ח/מ"ר</t>
  </si>
  <si>
    <t>11</t>
  </si>
  <si>
    <t>11.011.0010</t>
  </si>
  <si>
    <t>סיוד ב"פוליסיד" (סיד סינטטי) או ש"ע על טיח פנים, בשלוש שכבות</t>
  </si>
  <si>
    <t>11.011.0205</t>
  </si>
  <si>
    <t>צבע "סופרקריל" או ש"ע על טיח פנים או גבס במריחה או בהתזה, בשתי שכבות, ללא שכבת יסוד</t>
  </si>
  <si>
    <t>11.011.0800</t>
  </si>
  <si>
    <t>ציפוי אפוקסי פוליאמין עליון דו-רכיבי לקירות בטון מסוג "EA-4 מבריק" או ש"ע, בשכבה אחת לקבלת ציפוי יבש בעובי 40 מיקרון, לרבות צבע יסוד מסוג "אפיקלט שקוף" או ש"ע והכנת שטח הקירות ע"י חספוס</t>
  </si>
  <si>
    <t>11.099.0001</t>
  </si>
  <si>
    <t>צביעת רצפות בטון במערכת אפוקסית בעובי כ- 500 מיקרון, לרבות הכנה מכאנית של פני משטח הבטון הקיים, שכבת יסוד קושר סילקוט 380 ושכבה סופית אפוקסי סילקוט 248 או ש"ע, בגוון RAL, הביצוע לפי הנחיות היצרן לרבות ההכנה הדרושה.</t>
  </si>
  <si>
    <t>11.099.0002</t>
  </si>
  <si>
    <t>צביעת רצפות בטון במערכת אפוקסית בעובי כ- 400 מיקרון, נגד חומצה,הביצוע לפי הנחיות היצרן לרבות ההכנה הדרושה.</t>
  </si>
  <si>
    <t>15</t>
  </si>
  <si>
    <t>15.020.0149</t>
  </si>
  <si>
    <t>מפוח קו צירי לצינור איוורור "8 MD 200 Vortice או ש"ע</t>
  </si>
  <si>
    <t>15.020.0220</t>
  </si>
  <si>
    <t>מפוח צירי להתקנה בקיר לספיקה CFM 1,000 ומפל לחץ "0.25</t>
  </si>
  <si>
    <t>15.020.0400</t>
  </si>
  <si>
    <t>תוספת עבור מנוע למפוח צירי מיועד להוצאת עשן בטמפרטורה של 250 מעלות צלזיוס לפחות, לשעתיים, במהירות סיבוב של 1,500 סל"ד, הספק של 1 כ"ס</t>
  </si>
  <si>
    <t>15.020.0600</t>
  </si>
  <si>
    <t>מפוח צירי ליניקת אוויר, עמיד בטמפרטורה של 250 מעלות צלזיוס לפחות, לשעתיים, לספיקה של 1500CFM</t>
  </si>
  <si>
    <t>15.020.0620</t>
  </si>
  <si>
    <t>מפוח צירי ליניקת אוויר, עמיד בטמפרטורה של 250 מעלות צלזיוס לפחות, לשעתיים, לספיקה של 4500CFM</t>
  </si>
  <si>
    <t>15.040.0070</t>
  </si>
  <si>
    <t>יחידת מיזוג אוויר עצמאית (SELF CONTAINED UNIT) לפעולה עם מעבה אוויר (המחיר ינתן ללא המעבה) לתפוקה נומינלית של 5 טון קירור. מפוח המאייד יהיה לספיקת אוויר של CFM 2,000 עם מנוע של 1.5 כ"ס</t>
  </si>
  <si>
    <t>15.040.0090</t>
  </si>
  <si>
    <t>יחידת מיזוג אוויר עצמאית (SELF CONTAINED UNIT) לפעולה עם מעבה אויר (המחיר ינתן ללא המעבה) לתפוקה נומינלית של 15 טון קירור. מפוח המאייד יהיה לספיקת אוויר של CFM 5,800 עם מנוע של 4.0 כ"ס</t>
  </si>
  <si>
    <t>15.041.2000</t>
  </si>
  <si>
    <t>מזגן מיני מרכזי  (התקנה סטנדרטית) כדוגמת "אלקטרה" או ש"ע לתפוקת קירור נומינלית BTU/HR 25,000 לרבות 2 מ"א צנרת גז, לא כולל תעלת מ.א, עבודות בניה וגבס,מותקן מושלם</t>
  </si>
  <si>
    <t>15.041.2810</t>
  </si>
  <si>
    <t>מזגן מיני מרכזי אינוורטר (התקנה סטנדרטית) כדוגמת "אלקטרה" או ש"ע לתפוקת קירור נומינלית BTU/HR 34,000 לרבות 2 מ"א צנרת גז, לא כולל תעלת מ.א, עבודות בניה וגבס, מותקן מושלם</t>
  </si>
  <si>
    <t>15.041.2820</t>
  </si>
  <si>
    <t>מזגן מיני מרכזי אינוורטר (התקנה סטנדרטית) כדוגמת "אלקטרה" או ש"ע לתפוקת קירור נומינלית BTU/HR 42,500 לרבות 2 מ"א צנרת גז, לא כולל תעלת מ.א, עבודות בניה וגבס, מותקן מושלם</t>
  </si>
  <si>
    <t>15.041.3750</t>
  </si>
  <si>
    <t>מעבה למזגן מפוצל אינוורטר לתפוקת קירור מעל BTU/HR 12,000 ועד 18,000BTU/HR</t>
  </si>
  <si>
    <t>15.042.0500</t>
  </si>
  <si>
    <t>אלומת צנרת VRF למערכת מסוג "משאבת חום" הכוללת 2 צינורות נחושת, מולחמים תוך הזרמת חנקן ומבודדים ארמופלקס 13 מ"מ, כל ספחי הצנרת הנדרשים וכבל תקשורת</t>
  </si>
  <si>
    <t>15.042.0511</t>
  </si>
  <si>
    <t>מילוי גז קירור R410</t>
  </si>
  <si>
    <t>15.042.0520</t>
  </si>
  <si>
    <t>מפצל צנרת למערכת מסוג משאבת חום</t>
  </si>
  <si>
    <t>15.042.0690</t>
  </si>
  <si>
    <t>מעבה Heat Pump זריקת אוויר אופקית (מיני VRF) תלת פאזי, לתפוקת קירור של BTU/HR 48,000, לרבות הנפה לגג, חיבורי צנרת, תקשורת וחשמל, כדוגמת "הייסנס" AVW-48HKFH או ש"ע</t>
  </si>
  <si>
    <t>15.042.0740</t>
  </si>
  <si>
    <t>מעבה Heat Pump זריקת אוויר אופקית (מיני VRF) תלת פאזי, לתפוקת קירור של BTU/HR 96,000, לרבות הנפה לגג, חיבורי צנרת, תקשורת וחשמל, כדוגמת "הייסנס" AVW-96HJFH1 או ש"ע</t>
  </si>
  <si>
    <t>15.042.1000</t>
  </si>
  <si>
    <t>תוספת קיט מלא ליחידת טיפול באוויר בהתפשטות ישירה מכל סוג, לחיבור למערכת VRF, לספיקת אוויר של 2400 רמל"ד (רגל מעוקב לדקה - CFM)</t>
  </si>
  <si>
    <t>15.061.0060</t>
  </si>
  <si>
    <t>תעלות פח מגולוון ללחץ גבוה בעובי פח 0.8 מ"מ</t>
  </si>
  <si>
    <t>15.061.0090</t>
  </si>
  <si>
    <t>תעלות פח מגולוון ללחץ גבוה בעובי פח 1.25 מ"מ</t>
  </si>
  <si>
    <t>15.062.0010</t>
  </si>
  <si>
    <t>צביעת תעלות פח מגולוון לרבות: הסרת שומנים, ווש פריימר, צבע יסוד "אוניסיל" וצבע עליון "איתן" או ש"ע</t>
  </si>
  <si>
    <t>15.064.0020</t>
  </si>
  <si>
    <t>תעלה גמישה מאלומיניום קוטר "8 עם בידוד "1 בצפיפות 16 ק"ג/מ"ק, ציפוי פנימי אלומיניום, עומדת בת"י 755</t>
  </si>
  <si>
    <t>15.065.0010</t>
  </si>
  <si>
    <t>מפזר אוויר תקרתי, בדומה לתוצרת "מטלפרס" HB צבוע בתנור בשטח עד 0.085 מ"ר לרבות וסת כמות אוויר</t>
  </si>
  <si>
    <t>15.065.0040</t>
  </si>
  <si>
    <t>מפזר אוויר קירי אספקה בשני כיוונים, צבע בתנור, בשטח מעל 0.085 מ"ר לרבות וסת כמות אוויר</t>
  </si>
  <si>
    <t>15.065.0110</t>
  </si>
  <si>
    <t>שבכות אוויר חוזר, צבע בתנור, בשטח מעל 0.085 מ"ר לרבות וסת כמות אוויר</t>
  </si>
  <si>
    <t>15.065.0300</t>
  </si>
  <si>
    <t>מדף אוויר לווסות עד שטח 0.25 מ"ר</t>
  </si>
  <si>
    <t>15.065.0500</t>
  </si>
  <si>
    <t>מדף אש (דמפר) ממונע (מנוע כדוגמת תוצרת סימנס או בלימו או ש"ע), עמידות אש 1.5 שעות, לרבות שרוול ופתח גישה, חיישן טמפרטורה אלקטרוני 71-100C מעלות, כולל2 מגעי עזר למצב פתיחת מנוע, בשטח עד 0.25 מ"ר</t>
  </si>
  <si>
    <t>15.065.0510</t>
  </si>
  <si>
    <t>מדף אש (דמפר) ממונע (מנוע כדוגמת תוצרת סימנס או בלימו או ש"ע), עמידות אש 1.5 שעות, לרבות שרוול ופתח גישה, חיישן טמפרטורה אלקטרוני 71-100C מעלות, כולל2 מגעי עזר למצב פתיחת מנוע, בשטח מעל 0.25 מ"ר</t>
  </si>
  <si>
    <t>15.070.0010</t>
  </si>
  <si>
    <t>מערכת אוורור וסינון אוויר דירתית מסוג "תיבת נח" דגם "Rainbow54R" תוצרת "תעשיות בית-אל" או ש"ע, מסנן ומפוח אחודים ע"י שסתום מעקף, מעבר למצב סינון במשיכת ידית בלבד, הפעלת המערכת עם חיבור השקע לחשמל, מיועדת למיגון עד 6 איש, כולל תו-תקן ת"י 4570, התקנה ובדיקת על-לחץ</t>
  </si>
  <si>
    <t>15.070.0410</t>
  </si>
  <si>
    <t>שסתום הדף (3 בר) ושחרור אוויר דגם "A 510" או ש"ע</t>
  </si>
  <si>
    <t>15.080.0010</t>
  </si>
  <si>
    <t>בידוד תרמי לתעלות אוויר עשוי מסיבי זכוכית מטיפוס חצי מוקשה מוגן ע"י רדיד אלומיניום מחוזק בעובי "1</t>
  </si>
  <si>
    <t>תוספת למפוח מסוג ATEX.</t>
  </si>
  <si>
    <t>15.099.0001</t>
  </si>
  <si>
    <t>יחידת טיפול באויר מסוג התפשטות ישירה לספיקה CFM 600 עבור חדר מצברים חח"י יחידה במבנה חוץ, דבל סקין בעובי "2.</t>
  </si>
  <si>
    <t>15.099.0002</t>
  </si>
  <si>
    <t>15.099.0003</t>
  </si>
  <si>
    <t>אינסטלציה חשמלית מושלמת ללוח לח-1.</t>
  </si>
  <si>
    <t>15.099.0004</t>
  </si>
  <si>
    <t>לוח חשמל, הזנת חירום מותקן בגג המבנה מסומן לח-2.</t>
  </si>
  <si>
    <t>15.099.0005</t>
  </si>
  <si>
    <t>15.099.0006</t>
  </si>
  <si>
    <t>אינסטלציה חשמלית מושלמת לח-2.</t>
  </si>
  <si>
    <t>16</t>
  </si>
  <si>
    <t>16.051.0010</t>
  </si>
  <si>
    <t>בידוד לצינורות מים חמים קוטר "3/4-"1/2 בחריצים בקירות עם טיט ורמיקוליט</t>
  </si>
  <si>
    <t>23</t>
  </si>
  <si>
    <t>23.010.0400</t>
  </si>
  <si>
    <t>צינור פלדה לבדיקה אולטרסונית בקוטר "2 עד "2.5 (מ- 53 מ"מ עד 63 מ"מ), סגור בתחתית ומקובע לכלוב זיון הכלונס (עלות הבדיקה נכללת במחיר הכלונסאות)</t>
  </si>
  <si>
    <t>23.020.0060</t>
  </si>
  <si>
    <t>כלונסאות בטון ב-30 יצוקים עם תמיסת בנטונייט, קידוח ויציקה קוטר 70 ס"מ ועומק עד 15 מ' לרבות הכנסת הזיון ופינוי עודפי חפירה</t>
  </si>
  <si>
    <t>23.094.0040</t>
  </si>
  <si>
    <t>תוספת עבור בטון ב-40 במקום ב-30 לכול סוגי הכלונסאות בקוטר 70 ס"מ</t>
  </si>
  <si>
    <t>23.095.0030</t>
  </si>
  <si>
    <t>כלוב זיון לכלונסאות, בכל הקטרים</t>
  </si>
  <si>
    <t>34</t>
  </si>
  <si>
    <t>תכנון וביצוע למערכת גילוי וכיבוי אש אוטואמטבי בגז  FM-200 מאושר לפי תקן UL בעל תו תקן עבור חדר חשמל בשטח כ-100 מ"ר בגובה  כ-4.50 מטר כולל מיכלי אכסון לגז,  יחידת הפעלה נפץ חשמלי,הפעלה חשמלית והפעלה ידנית, אינדיקציה לזרימת הגז, נחירי פיזור וצנרת לארונות החשמל וחדר החשמל תוצרת FIKE כדוגמת TFE-267LPUS כולל גלאי עשן אש יחידת הפעלהסולונואיד או נפץ חשמלי. - לחצן הפעלה חשמל וכל הדרוש למערכת ואישור מכבאי האש קומפלטא. מחיר כל האביזרים והציוד יכללו אספקה, הרכבה, חיבור וחיווט, מוכן לשימוש. ב. כל הציוד יסופק לאחר אישור הדוגמא ע"י המתכנן.ג. מחיר כל האביזרים, כמו גלאים, לחצנים, פעמונים, מנורות סימון וכו' יכלל גם את החיווט (כבלים) ועבודות החיווט עד לארגז הסתעפות .המערכת בעלת תקן המעודכן בתקופת הביצוע ויש לקבל אישורבכתב ממכון התקנים הישראלי ורשות הכבאות על המערכות לפני אספקה והתקנה .כולל שילוב מערכת כריזת חרום</t>
  </si>
  <si>
    <t>34.099.0001</t>
  </si>
  <si>
    <t>תכנון וביצוע למערכת גילוי וכיבוי אש בגז מסוג FM-200 כולל הכל כנ"ל אבל לחדר בשטח כ-57 מ"ר בגובה  כ-4.50 מטר</t>
  </si>
  <si>
    <t>34.099.0002</t>
  </si>
  <si>
    <t>תכנון וביצוע למערכת גילוי וכיבוי אש בגז מסוג FM-200 כולל הכל כנ"ל אבל לרצפה כפולה בשטח כולל של כ-100 מ"ר בגובה כ-1.2 מ'</t>
  </si>
  <si>
    <t>34.099.0003</t>
  </si>
  <si>
    <t>תכנון וביצוע למערכת גילוי וכיבוי אש בגז מסוג FM-200 כולל הכל כנ"ל אבל לרצפה כפולה בשטח כולל של כ-57 מ"ר בגובה כ-1.2 מ'</t>
  </si>
  <si>
    <t>34.099.0004</t>
  </si>
  <si>
    <t>שילוט פולט אור/שילוט פיקטוגרמות, לארונות חשמל, אינסטלציה, תקשורת, כיבוי אש וכו', לדלתות אש, חדרים טכניים, מרחבים מוגנים, מחסנים, ברזי כיבוי, מדי מים,שרותים, מטבחונים, מסלולי מילוט ובטיחות קומפלט</t>
  </si>
  <si>
    <t>34.099.0005</t>
  </si>
  <si>
    <t>רכזות משולבות ממוענת לגילוי ולכיבוי אש 128 כתובות,כולל סוללת גיבוי נטענת,כולל איזורי הצלבה כולל ממסרי ניתוק מערכת אויר במצב אש כולל פקודות להפעלת גינרטור כולל שילוב של מערכת כריזת החירום וכולל כל הדרוש והניצרך לצורך הפעלת המערכת לפי דרישת יועץ הבטיחות התקן ומכבי האש קומפלט.</t>
  </si>
  <si>
    <t>34.099.0006</t>
  </si>
  <si>
    <t>34.099.0011</t>
  </si>
  <si>
    <t>כנ"ל אך תוספת למחיר המרכזיה עבור חייגן טלפון אוטומטי כמופיע במפרט הטכני כנ"ל.</t>
  </si>
  <si>
    <t>34.099.0007</t>
  </si>
  <si>
    <t>34.099.0012</t>
  </si>
  <si>
    <t>לחצני חירום להפעלה ידניים לאזעקת אש ועשן</t>
  </si>
  <si>
    <t>34.099.0008</t>
  </si>
  <si>
    <t>34.099.0009</t>
  </si>
  <si>
    <t>פעמוני אזעקה מותקנים על הקיר לפי המתואר לפי מפרט המצ"ב</t>
  </si>
  <si>
    <t>34.099.0010</t>
  </si>
  <si>
    <t>בדיקת המתקן ע"י מכון התקנים הישראלי עד לקבלת אישור בכתב על תקינות המערכת לגילוי וכיבוי אש, לרבות כל הטיפול במכון התקנים וכל והעבודות הנדרשות בקשר לבדיקה,כולל תשלום האגרה.ובנוסף יש להתאים בזמן ביצוע את התכנון לדרישות מכון התקנים ובהתאם את כל הציוד שיותקן בפועל בהתאם לתקנים . מחירי תוספת אבזרים וציודבמידה ונידרש יהיו לפי המחירים בכתב הכמויות. באחריות הקבלן המבצע להתאים את הביצוע לתקן עד לאישור המיתקן וקבלתו כולל אישור מכון תקנים ללא הערות לתיקון.</t>
  </si>
  <si>
    <t>35</t>
  </si>
  <si>
    <t>35.046.2330</t>
  </si>
  <si>
    <t>גלאי הצפה מצוף פלסטיק</t>
  </si>
  <si>
    <t>57</t>
  </si>
  <si>
    <t>57.011.0005</t>
  </si>
  <si>
    <t>צינורות פלדה מגולוונים סקדיול 40 קוטר "4, עובי דופן 6.02 מ"מ, עם עטיפה חיצונית פוליאתילן שחול תלת שכבתי דוגמת "טריו 4" או "APC-GAL" או ש"ע, לפי ת"י 593, לא כולל ספחים למעט מחברים, מונחים בקרקע בעומק עד 1.25 מ', לרבות עבודות חפירה, עטיפת חול ומילוי חוזר</t>
  </si>
  <si>
    <t>57.014.0045</t>
  </si>
  <si>
    <t>חיבור קו מים חדש מצינור פלדה קוטר "4 לקו קיים מצינור פלדה קוטר "10,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</si>
  <si>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57.014.0064</t>
  </si>
  <si>
    <t>חיבור קו מים חדש מצינור פלדה קוטר "6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</si>
  <si>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57.021.0030</t>
  </si>
  <si>
    <t>מגוף טריז רחב קוטר "4 עשוי ברזל יציקה, עם ציפוי פנים וחוץ ניילון 11 (רילסן) ללחץ עבודה של 16 אטמ', לרבות אוגנים נגדיים</t>
  </si>
  <si>
    <t>57.026.0025</t>
  </si>
  <si>
    <t>ברז כיבוי אש (הידרנט) חיצוני בודד קוטר "4, מחובר ע"י אוגן, לרבות זקף קוטר "4, אוגן תחתון במידה ונדרש, גוש בטון לעיגון, מצמד שטורץ וחיבור לקו מים</t>
  </si>
  <si>
    <t>57.027.0040</t>
  </si>
  <si>
    <t>תא לאביזרים מחוליות טרומיות, קוטר פנימי 100 ס"מ, ובעומק עד 1.25 מ' עם מכסה ב.ב. קוטר 50 ס"מ, ממין 12.5) B125 טון) ורצפת חצץ, לרבות עבודות חפירה ומילויחוזר</t>
  </si>
  <si>
    <t>57.032.0010</t>
  </si>
  <si>
    <t>צינורות P.V.C לביוב, מסוג "מריביב עבה" SN-8 או ש"ע, קוטר 160 מ"מ, לפי ת"י 884, לא כולל ספחים למעט מחברים, מונחים בקרקע בעומק עד 1.25 מ', לרבות עבודותחפירה, עטיפת חול ומילוי חוזר</t>
  </si>
  <si>
    <t>57.032.0020</t>
  </si>
  <si>
    <t>צינורות P.V.C לביוב, מסוג "מריביב עבה" SN-8 או ש"ע, קוטר 160 מ"מ, לפי ת"י 884, לא כולל ספחים למעט מחברים, מונחים בקרקע בעומק מעל 1.25 מ' ועד 1.75 מ',לרבות עבודות חפירה, עטיפת חול ומילוי חוזר</t>
  </si>
  <si>
    <t>57.032.0030</t>
  </si>
  <si>
    <t>צינורות P.V.C לביוב, מסוג "מריביב עבה" SN-8 או ש"ע, קוטר 160 מ"מ, לפי ת"י 884, לא כולל ספחים למעט מחברים, מונחים בקרקע בעומק מעל 1.75 מ' ועד 2.25 מ',לרבות עבודות חפירה, עטיפת חול ומילוי חוזר</t>
  </si>
  <si>
    <t>57.042.0010</t>
  </si>
  <si>
    <t>שוחות בקרה עגולות מחוליות ותחתית טרומיות מבטון לפי ת"י 658 בקוטר פנימי 80 ס"מ עם תקרה בינונית ומכסה ב.ב קוטר 60 ס"מ ממין 12.5) B125 טון), שלבי דריכה וכל האביזרים, לרבות שני קידוחי פתחים לחיבור צינורות כניסה ויציאה של קו ראשי עם אטם חדירה מסוג "F-910" או "910CS" ואטימה בין החוליות מסוג "איטופלסט" או"F200 פרו-סטיק" או ש"ע, בעומק עד 1.25 מ', לרבות עבודות חפירה ומילוי חוזר</t>
  </si>
  <si>
    <t>57.042.0030</t>
  </si>
  <si>
    <t>שוחות בקרה עגולות מחוליות ותחתית טרומיות מבטון לפי ת"י 658 בקוטר פנימי 100 ס"מ עם תקרה בינונית ומכסה ב.ב. קוטר 60 ס"מ ממין 12.5) B125 טון), שלבי דריכהוכל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1.25 מ' ועד 1.75 מ' לרבות עבודות חפירה ומילוי חוזר</t>
  </si>
  <si>
    <t>57.042.0040</t>
  </si>
  <si>
    <t>שוחות בקרה עגולות מחוליות ותחתית טרומיות מבטון לפי ת"י 658 בקוטר פנימי 100 ס"מ עם תקרה בינונית ומכסה ב.ב. קוטר 60 ס"מ ממין 12.5) B125 טון), שלבי דריכהוכל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1.75 מ' ועד 2.25 מ' לרבות עבודות חפירה ומילוי חוזר</t>
  </si>
  <si>
    <t>57.042.0050</t>
  </si>
  <si>
    <t>שוחות בקרה עגולות מחוליות ותחתית טרומיות מבטון לפי ת"י 658 בקוטר פנימי 100 ס"מ עם תקרה בינונית ומכסה ב.ב. קוטר 60 ס"מ ממין 12.5) B125 טון), שלבי דריכהוכל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2.25 מ' ועד 2.75 מ' לרבות עבודות חפירה ומילוי חוזר</t>
  </si>
  <si>
    <t>57.042.0330</t>
  </si>
  <si>
    <t>שוחות בקרה עגולות מחוליות ותחתית טרומיות מבטון לפי ת"י 658 בקוטר פנימי 180 ס"מ עם תקרה כבדה ומכסה ב.ב. קוטר 60 ס"מ ממין 40) D400 טון), שלבי דריכה/סולםוכל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3.25 מ' ועד 3.75 מ' לרבות עבודות חפירה ומילוי חוזר</t>
  </si>
  <si>
    <t>57.047.0200</t>
  </si>
  <si>
    <t>חיבור צינור ביוב P.V.C קוטר 160 מ"מ לשוחה קיימת, לרבות חפירה בצמוד לשוחה הקיימת, עבודות החיבור, שאיבות, הטיית שפכים, מחבר שוחה, עיבוד המתעל וכל החומרים הדרושים, מותקן מושלם</t>
  </si>
  <si>
    <t>57.072.0010</t>
  </si>
  <si>
    <t>עטיפת בטון מזוין ב-20 לצינורות מכל סוג, בעובי 10 ס"מ סביב הצינורות, לרבות ברזל הזיון (במשקל 60 ק"ג/מ"ק), לצינורות קוטר 110 מ"מ ("4 )</t>
  </si>
  <si>
    <t>02.061.0030</t>
  </si>
  <si>
    <t>02.061.0040</t>
  </si>
  <si>
    <t>02.072.0020</t>
  </si>
  <si>
    <t>06.099.0147</t>
  </si>
  <si>
    <t>06.099.0151</t>
  </si>
  <si>
    <t>קירות בטון ב-30 (שקיעה "5, חשיפה 2-4) בעובי 20 ס"מ</t>
  </si>
  <si>
    <t>06.099.0160</t>
  </si>
  <si>
    <t>קירות בטון ב-30 (שקיעה "5, חשיפה 2-4) בעובי 25 ס"מ</t>
  </si>
  <si>
    <t>06.099.0190</t>
  </si>
  <si>
    <t>06.099.0210</t>
  </si>
  <si>
    <t>07.011.0450</t>
  </si>
  <si>
    <t>חגורות בטון ב-30 (שקיעה "5, חשיפה 2-4) יצוקות על מחיצות ברוחב 10 ס"מ לרבות מעל הפתחים</t>
  </si>
  <si>
    <t>07.011.0470</t>
  </si>
  <si>
    <t>07.011.0472</t>
  </si>
  <si>
    <t>07.011.0490</t>
  </si>
  <si>
    <t>07.031.0460</t>
  </si>
  <si>
    <t>07.031.0470</t>
  </si>
  <si>
    <t>07.033.1020</t>
  </si>
  <si>
    <t>07.087.0030</t>
  </si>
  <si>
    <t>07.087.0080</t>
  </si>
  <si>
    <t>07.087.0220</t>
  </si>
  <si>
    <t>07.088.0010</t>
  </si>
  <si>
    <t>15.020.0152</t>
  </si>
  <si>
    <t>15.040.0080</t>
  </si>
  <si>
    <t>15.041.0512</t>
  </si>
  <si>
    <t>15.042.0720</t>
  </si>
  <si>
    <t>34.099.0013</t>
  </si>
  <si>
    <t>34.099.0014</t>
  </si>
  <si>
    <t>34.099.0015</t>
  </si>
  <si>
    <t>57.099.0001</t>
  </si>
  <si>
    <t>02.01.0010</t>
  </si>
  <si>
    <t>02.01.0023</t>
  </si>
  <si>
    <t>דלת פח מטיפוס M-17</t>
  </si>
  <si>
    <t>02.01.0998</t>
  </si>
  <si>
    <t>קיר רפפה פריק מטיפוס M-20</t>
  </si>
  <si>
    <t>02.01.0051</t>
  </si>
  <si>
    <t>דלת רפפה מטיפוס  M-21</t>
  </si>
  <si>
    <t>02.01.0480</t>
  </si>
  <si>
    <t>קיר רפפה פריק מטיפוס M-22</t>
  </si>
  <si>
    <t>02.01.0740</t>
  </si>
  <si>
    <t>קיר רפפה פריק מטיפוס M-23</t>
  </si>
  <si>
    <t>02.01.0780</t>
  </si>
  <si>
    <t>02.01.0800</t>
  </si>
  <si>
    <t>02.01.0824</t>
  </si>
  <si>
    <t>19.05.2031</t>
  </si>
  <si>
    <t>19.05.0999</t>
  </si>
  <si>
    <t>צינורות פלדה מגולוונים סקדיול 40 ללא תפר למים קרים וחמים מותקנים גלויים (וצבועים) או סמויים, מחוברים בהברגות או ע"י חיבורים מהירים מסוג Quick up, קוטר הצינור "2, לרבות ספחים</t>
  </si>
  <si>
    <t>23.01.0321</t>
  </si>
  <si>
    <t>צינורות פלדה מגולוונים סקדיול 40 ללא תפר למים קרים וחמים מותקנים גלויים (וצבועים) או סמויים מחוברים בריתוך ו/או במחברים מהירים מסוג "Quick up", קוטר הצינור "4, לא כולל ספחים למעט מחברים</t>
  </si>
  <si>
    <t>23.01.0650</t>
  </si>
  <si>
    <t>צינורות פלדה מגולוונים סקדיול 40 ללא תפר למים קרים וחמים מותקנים גלויים (וצבועים) או סמויים מחוברים בריתוך ו/או במחברים מהירים מסוג "Quick up", קוטר הצינור "6, לא כולל ספחים למעט מחברים</t>
  </si>
  <si>
    <t>02.01.0999</t>
  </si>
  <si>
    <t>51.02.0140</t>
  </si>
  <si>
    <t>51.002.0040</t>
  </si>
  <si>
    <t>51.002.0080</t>
  </si>
  <si>
    <t>51.004.0430</t>
  </si>
  <si>
    <t>51.004.0100</t>
  </si>
  <si>
    <t>51.004.0080</t>
  </si>
  <si>
    <t>51.004.1470</t>
  </si>
  <si>
    <t>51.004.1480</t>
  </si>
  <si>
    <t>51.003.0010</t>
  </si>
  <si>
    <t>51.006.0010</t>
  </si>
  <si>
    <t>51.006.0080</t>
  </si>
  <si>
    <t>51.033.4617</t>
  </si>
  <si>
    <t>51.033.4602</t>
  </si>
  <si>
    <t>51.033.4610</t>
  </si>
  <si>
    <t>51.033.9001</t>
  </si>
  <si>
    <t>57.011.0110</t>
  </si>
  <si>
    <t>57.011.0120</t>
  </si>
  <si>
    <t>57.011.0130</t>
  </si>
  <si>
    <t>57.011.3010</t>
  </si>
  <si>
    <t>57.011.3020</t>
  </si>
  <si>
    <t>57.011.3030</t>
  </si>
  <si>
    <t>ספחים מפלדה שחורה (זוויות, הסתעפויות, מעברי קוטר, T מכני), לא כולל מחבר קל מסוג QUICK UP, לצינורות קוטר "6</t>
  </si>
  <si>
    <t>ספחים מפלדה מגולוונת (זוויות, הסתעפויות, מעברי קוטר, T מכני), לא כולל מחבר קל מסוג QUICK UP, לצינורות קוטר "4</t>
  </si>
  <si>
    <t>ברז אזעקה UL/FM למערכת ספרינקלרים רטובה קוטר "6 לרבות תא בילום, שני מנומטרים, ברז ניקוז "2, פעמון אזעקה עם מנוע מים, אוגנים ושאר המרכיבים הדרושים להתקנה מושלמת</t>
  </si>
  <si>
    <t>57.026.0023</t>
  </si>
  <si>
    <t>57.026.0031</t>
  </si>
  <si>
    <t>57.026.0041</t>
  </si>
  <si>
    <t>מערכת "Pre Action - Double Interlock" קוטר "2, נעילה כפולה, הפעלה חשמלית, תוצרת "ענבל" או "ברמד" או ש"ע, לרבות שסתום אל חוזר "1/2, מפסק לחץ "1/2, מערךהחזקת אוויר ומדחס אוויר סטנדרטי</t>
  </si>
  <si>
    <t>57.026.0070</t>
  </si>
  <si>
    <t>עטיפת חול ומילוי חוזרעטיפת בטון ב 20- בעובי 20 ס"מ לצינור בקוטר 110 מ"מ  מתחת לרצפת המבנה לרבות חיבור קונסוטרוקטיבי לרצפה בעומק עד 1.25 מ' לפי פרט 806</t>
  </si>
  <si>
    <t>57.026.0080</t>
  </si>
  <si>
    <t>מפוח צנטרפוגלי עם כניסה אחת לספיקה CFM 500 ומפל לחץ "0.75</t>
  </si>
  <si>
    <t>חריג</t>
  </si>
  <si>
    <t>יחידת מיזוג אוויר עצמאית (SELF CONTAINED UNIT) לפעולה עם מעבה אויר (המחיר ינתן ללא המעבה) לתפוקה נומינלית של 10 טון קירור. מפוח המאייד יהיה לספיקת אוויר של CFM 4,000 עם מנוע של 3.0 כ"ס</t>
  </si>
  <si>
    <t>מזגן מפוצל (התקנה סטנדרטית) כדוגמת "תדיראן" או ש"ע לתפוקת קירור BTU/HR 14,5001.5) כ"ס) בעל דירוג אנרגטי A לרבות 2.0 מ"א ראשונים של צנרת גז וחשמל, מותקן מושלם</t>
  </si>
  <si>
    <t>08.093.0020</t>
  </si>
  <si>
    <t>08.023.0020</t>
  </si>
  <si>
    <t>08.023.0030</t>
  </si>
  <si>
    <t>08.023.0040</t>
  </si>
  <si>
    <t>08.023.0056</t>
  </si>
  <si>
    <t>08.021.0200</t>
  </si>
  <si>
    <t>מעבה Heat Pump זריקת אוויר אופקית (מיני VRF) תלת פאזי, לתפוקת קירור של BTU/HR 76,000, לרבות הנפה לגג, חיבורי צנרת, תקשורת וחשמל, כדוגמת "הייסנס" AVW-76HJFH1 או ש"ע</t>
  </si>
  <si>
    <t>08.021.0230</t>
  </si>
  <si>
    <t>08.026.0060</t>
  </si>
  <si>
    <t>08.086.1395</t>
  </si>
  <si>
    <t>08.086.1408</t>
  </si>
  <si>
    <t>08.075.2010</t>
  </si>
  <si>
    <t>08.083.0110</t>
  </si>
  <si>
    <t>08.083.2040</t>
  </si>
  <si>
    <t>08.085.0082</t>
  </si>
  <si>
    <t>08.085.0840</t>
  </si>
  <si>
    <t>08.072.0024</t>
  </si>
  <si>
    <t>08.072.0450</t>
  </si>
  <si>
    <t>אינסטלציה חשמלית מושלמת ללוח לח-3.</t>
  </si>
  <si>
    <t>08.072.0710</t>
  </si>
  <si>
    <t>08.072.0700</t>
  </si>
  <si>
    <t>אינסטלציה חשמלית מושלמת ללוח לח-4.</t>
  </si>
  <si>
    <t>נחיר פיזור פתוח מסוג 110-K-5.8 ,T מ"צ , 1/2NPT, SPRAY NOZLLE"</t>
  </si>
  <si>
    <t>ברז הצפה (DELUGE) בקוטר  "4 מופעל ע"י ספרינקלרי "פילוט" או גלאים בהתאם לתכנית , UL/FM כולל כל אביזרי הנלווה לפעולה מושלמת.</t>
  </si>
  <si>
    <t>צינור הפעלה לברז ההצפה (PILOT LINE) מחובר למנגנון ההפעלה של ברז ההצפה ,עד לחדר השנאים כולל שני מתזים בכל חדר שנאים</t>
  </si>
  <si>
    <t>תכנון וביצוע למערכת גילוי וכיבוי אש אוטואמט בגז מסוג FM-200 מאושר לפי תקן UL בעל תו תקן עבור חדר חשמל בשטח כ-96 מ"ר בגובה  כ-4.50 מטר כולל מיכלי אכסון לגז,  יחידת הפעלה נפץ חשמלי,הפעלה חשמלית והפעלה ידנית, אינדיקציה לזרימת הגז, נחירי פיזור וצנרת לארונות החשמל וחדר החשמל תוצרת FIKE כדוגמת TFE-267LPUS כולל גלאי עשן אש יחידת הפעלהסולונואיד או נפץ חשמלי. - לחצן הפעלה חשמל וכל הדרוש למערכת ואישור מכבאי האש קומפלטא. מחיר כל האביזרים והציוד יכללו אספקה, הרכבה, חיבור וחיווט, מוכן לשימוש. ב. כל הציוד יסופק לאחר אישור הדוגמא ע"י המתכנן.ג. מחיר כל האביזרים, כמו גלאים, לחצנים, פעמונים, מנורות סימון וכו' יכלל גם את החיווט (כבלים) ועבודות החיווט עד לארגז הסתעפות .המערכת בעלת תקן המעודכן בתקופת הביצוע ויש לקבל אישורבכתב ממכון התקנים הישראלי ורשות הכבאות על המערכות לפני אספקה והתקנה .כולל שילוב מערכת כריזת חרום</t>
  </si>
  <si>
    <t>תכנון וביצוע למערכת גילוי וכיבוי אש בגז מסוג FM-200 כולל הכל כנ"ל אבל לחדר בשטח כ-69 מ"ר בגובה  כ-4.50 מטר</t>
  </si>
  <si>
    <t>תכנון וביצוע למערכת גילוי וכיבוי אש בגז מסוג FM-200 כולל הכל כנ"ל אבל לרצפה כפולה בשטח כולל של כ-96 מ"ר בגובה כ-1.2 מ'</t>
  </si>
  <si>
    <t>תכנון וביצוע למערכת גילוי וכיבוי אש בגז מסוג FM-200 כולל הכל כנ"ל אבל לרצפה כפולה בשטח כולל של כ-31 מ"ר בגובה כ-1.2 מ'</t>
  </si>
  <si>
    <t>תכנון וביצוע למערכת גילוי וכיבוי אש בגז מסוג FM-200 כולל הכל כנ"ל אבל לרצפה כפולה בשטח כולל של כ-69 מ"ר בגובה כ-1.2 מ'</t>
  </si>
  <si>
    <t>תכנון וביצוע של מערכת כיבוי אש באבקה לחדר גנרטור במידות כ-4.5*5.0*11.0 מ' כולל מיכל אבקה , תחנת הפעלה ידנית ואוטמטית, גלאי חום להפעלת המערכת, צנרת, נחירי פיזור אבקה, צנרת וחיבור לרכזת הכיבוי לרבות תשלום בגין בדיקת המערכת ע"י מכון מוסמך</t>
  </si>
  <si>
    <t>צינורות פלדה קוטר "6, עובי דופן "5/32, עם עטיפה חיצונית פוליאתילן שחול תלת שכבתי דוגמת "טריו" או APC-3 או ש"ע כולל ספחים ומחברים, מונחים בקרקע בעומק עד 1.50 מ', לרבות עבודות חפירה, עטיפת חול ומילוי חוזר</t>
  </si>
  <si>
    <t>בטון רזה יצוק מתחת לאלמנטים מבניים</t>
  </si>
  <si>
    <t xml:space="preserve">מ"ק   </t>
  </si>
  <si>
    <t>טבלות יסוד מבטון ב-40 במידות כלשהם.</t>
  </si>
  <si>
    <t>יסודות בודדים מבטון ב-40</t>
  </si>
  <si>
    <t>ראשי כלונסאות מבטון ב-40 בחתכים כלשהם</t>
  </si>
  <si>
    <t xml:space="preserve">קירות מבטון ב-30 בעובי 30 ס"מ </t>
  </si>
  <si>
    <t>תוספת מחיר עבור בטון ב-40 במקום ב-30</t>
  </si>
  <si>
    <t>תוספת מחיר עבור גמר פני בטון חשוף חזותי בטפסות עץ ו/או פלדה.</t>
  </si>
  <si>
    <t xml:space="preserve">מ"ר   </t>
  </si>
  <si>
    <t xml:space="preserve">דייס צמנטי בלתי-מתכווץ ליישום במרווח בין טבלות-פלדה בתחתית עמודים לבין ראשי כלונסאות ובחלל בין טבלות-פלדה בתחתית מבנה פלדה לבין ראשי עמודים נושאים מבטון, מתחת לתושבות של עמודי רמזורים ותאורה, מתחת ומעל לסמכים ובחללים למילוי במידות כלשהם </t>
  </si>
  <si>
    <t>מוטות פלדה מצולעים רתיכים מסוג פ- 500W  לזיון בטון לפי ת"י 4466/חלק3, בכול הקטרים והאורכים</t>
  </si>
  <si>
    <t>טון</t>
  </si>
  <si>
    <t>19</t>
  </si>
  <si>
    <t xml:space="preserve">מכלול קונסטרוקצית פלדה מפרופילים שונים ליצירת תמיכות לאלמנטים שונים לרבות תכנון מפורט,יצור והצבה,וכול הנדרש לביצוע מושלם. </t>
  </si>
  <si>
    <t xml:space="preserve">בורגי-עיגון מגולוונים מבוטנים ביציקות בטון של יסודות לחיבור קונסטרוקצית פלדה </t>
  </si>
  <si>
    <t>ק"ג</t>
  </si>
  <si>
    <t xml:space="preserve">כלונס אנכי יצוק באתר מבטון ב-40  עם שימוש בתרחיף בנטונייט בקוטר 70 ס''מ </t>
  </si>
  <si>
    <t>צינור בדיקה מפלדה בקוטר ''2.5</t>
  </si>
  <si>
    <t>מוטות פלדה מצולעים רתיכים מסוג פ- 500W  לזיון בטון לפי ת"י 4466/חלק3, בכול הקטרים והאורכים עבור כלונסאות</t>
  </si>
  <si>
    <t>51</t>
  </si>
  <si>
    <t xml:space="preserve">מילוי מובא למבנים/מעברים תחתיים  (חומר א) </t>
  </si>
  <si>
    <t>הידוק קרקע יסוד מקורית</t>
  </si>
  <si>
    <t>מ"ר</t>
  </si>
  <si>
    <t>מילוי מובא.</t>
  </si>
  <si>
    <t>מ"ק</t>
  </si>
  <si>
    <t>תא''צ 19 בעובי 4 ס''מ עם אגרגאט גס בזלתי סוג א' וביטומן PG70-10</t>
  </si>
  <si>
    <t>תא''צ 25 בעובי 6 ס''מ עם אגרגט גס גירי/דולומיטי סוג ב' וביטומן PG68-10</t>
  </si>
  <si>
    <t>תא''צ 25 בעובי 5 ס''מ עם אגרגט גס גירי/דולומיטי סוג א' וביטומן PG68-10</t>
  </si>
  <si>
    <t>ריסוס ציפוי מאחה בכמות של 0.5-0.25 ק''ג/מ''ר.</t>
  </si>
  <si>
    <t>ריסוס ציפוי יסוד בכמות של 1.2-0.8 ק''ג/מ''ר.</t>
  </si>
  <si>
    <t>מצע סוג א'</t>
  </si>
  <si>
    <t>אבן-שפה 17/25 ס''מ בגוון אפור</t>
  </si>
  <si>
    <t>אבן-שפה 45/45 ס''מ , אבן עליה לרכב לרבות פינה ימנית ושמאלית בגוון אפור</t>
  </si>
  <si>
    <t>שער חשמלי נגרר ברוחב 7 מ'</t>
  </si>
  <si>
    <t>שער דו כנפי לרכב</t>
  </si>
  <si>
    <t>שער חד כנפי להולכי רגל</t>
  </si>
  <si>
    <t>גדר רשת מרותכת בגובה 2.5 מ' עם קרן כלפי חוץ בזווית 45 מעלות על בסיס קורת בטון</t>
  </si>
  <si>
    <t>צינורות פלדה קוטר "4, עובי דופן "5/32, עם עטיפה חיצונית פוליאתילן שחול תלת שכבתי דוגמת "טריו" או APC-3 או ש"ע וציפוי פנים מלט צמנט, לא כולל ספחים למעט מחברים, מונחים בקרקע בעומק עד 1.25 מ', לרבות עבודות חפירה, עטיפת חול ומילוי חוזר</t>
  </si>
  <si>
    <t>צינורות פלדה קוטר "6, עובי דופן "5/32, עם עטיפה חיצונית פוליאתילן שחול תלת שכבתי דוגמת "טריו" או APC-3 או ש"ע וציפוי פנים מלט צמנט, לא כולל ספחים למעט מחברים, מונחים בקרקע בעומק עד 1.25 מ', לרבות עבודות חפירה, עטיפת חול ומילוי חוזר</t>
  </si>
  <si>
    <t>צינורות פלדה קוטר "8, עובי דופן "5/32, עם עטיפה חיצונית פוליאתילן שחול תלת שכבתי דוגמת "טריו" או APC-3 או ש"ע וציפוי פנים מלט צמנט, לא כולל ספחים למעט מחברים, מונחים בקרקע בעומק עד 1.25 מ', לרבות עבודות חפירה, עטיפת חול ומילוי חוזר</t>
  </si>
  <si>
    <t>ספחים שונים כגון: קשתות, הסתעפויות, מעברים, מתאמים בין סוגי צינורות שונים וכד' לצינורות פלדה קוטר "4 עם ציפוי פנים מלט צמנט ועטיפה חיצונית פוליאתילן שחול תלת שכבתי או בטון דחוס וחיבור בריתוך</t>
  </si>
  <si>
    <t>ספחים שונים כגון: קשתות, הסתעפויות, מעברים, מתאמים בין סוגי צינורות שונים וכד' לצינורות פלדה קוטר "6 עם ציפוי פנים מלט צמנט ועטיפה חיצונית פוליאתילן שחול תלת שכבתי או בטון דחוס וחיבור בריתוך</t>
  </si>
  <si>
    <t>ספחים שונים כגון: קשתות, הסתעפויות, מעברים, מתאמים בין סוגי צינורות שונים וכד' לצינורות פלדה קוטר "8 עם ציפוי פנים מלט צמנט ועטיפה חיצונית פוליאתילן שחול תלת שכבתי או בטון דחוס וחיבור בריתוך</t>
  </si>
  <si>
    <t>ברז כיבוי אש (הידרנט) חיצוני בודד קוטר "3, מחובר ע"י אוגן, לרבות זקף קוטר "4, אוגן תחתון במידה ונדרש, גוש בטון לעיגון, מצמד שטורץ וחיבור לקו מים</t>
  </si>
  <si>
    <t>ברז כיבוי אש (הידרנט) חיצוני כפול קוטר "2X3, מחובר ע"י אוגן, לרבות זקף קוטר "4, אוגן תחתון במידה ונדרש, גוש בטון לעיגון, מצמד שטורץ וחיבור לקו מים</t>
  </si>
  <si>
    <t>ברז כיבוי אש (הידרנט) חיצוני כפול קוטר "2X3, מחובר ע"י אוגן, לרבות זקף קוטר "6, אוגן תחתון במידה ונדרש, גוש בטון לעיגון, מצמד שטורץ וחיבור לקו מים</t>
  </si>
  <si>
    <t>תוספת עבור מתקן שבירה על זקף קוטר "4, למניעת הצפה</t>
  </si>
  <si>
    <t>תוספת עבור מתקן שבירה על זקף קוטר "6, למניעת הצפה</t>
  </si>
  <si>
    <t>לוח חשמל ולוח בקרה לתא שאיבת ביוב, לרבות חיבורו לרשת החשמל.</t>
  </si>
  <si>
    <t>08.099.0100</t>
  </si>
  <si>
    <t>מפסק חד פאזי</t>
  </si>
  <si>
    <t>08.099.0101</t>
  </si>
  <si>
    <t>מפסק תלת פאזי</t>
  </si>
  <si>
    <t>08.099.0102</t>
  </si>
  <si>
    <t>מנתק עם מקצר הארקה 1</t>
  </si>
  <si>
    <t>08.099.0103</t>
  </si>
  <si>
    <t>מנתק עם 2 מקצרי הארקה</t>
  </si>
  <si>
    <t>08.099.0104</t>
  </si>
  <si>
    <t>08.099.0105</t>
  </si>
  <si>
    <t>08.099.0106</t>
  </si>
  <si>
    <t>מש"מ עם 4 גרעינים</t>
  </si>
  <si>
    <t>08.099.0107</t>
  </si>
  <si>
    <t>08.099.0108</t>
  </si>
  <si>
    <t>08.099.0109</t>
  </si>
  <si>
    <t>מבודד תמיכה</t>
  </si>
  <si>
    <t>08.099.0110</t>
  </si>
  <si>
    <t>Power transformer 90/70 MVA ONAN/ONAF 161/33kV with OLTC, in accordance with all provisions of the contract</t>
  </si>
  <si>
    <t>Grounding transformer 33kV, 500A, in accordance with all provisions of the contract</t>
  </si>
  <si>
    <t>08.099.0112</t>
  </si>
  <si>
    <t>08.099.0113</t>
  </si>
  <si>
    <t>08.099.0114</t>
  </si>
  <si>
    <t>08.099.0115</t>
  </si>
  <si>
    <t>60V DC Distribution Panel (PNL/60)</t>
  </si>
  <si>
    <t>1</t>
  </si>
  <si>
    <t>ציוד</t>
  </si>
  <si>
    <t>220V DC Distribution Panels (DC1)</t>
  </si>
  <si>
    <t>220V DC Distribution Panels (DC2)</t>
  </si>
  <si>
    <t>220V DC Distribution Panels (DC/CLN)</t>
  </si>
  <si>
    <t>IECo Operational UPS Panel (UPOP)</t>
  </si>
  <si>
    <t>IECo Lighting UPS Panel (UPL)</t>
  </si>
  <si>
    <t>Client UPS Panel (UPS/CLN)</t>
  </si>
  <si>
    <t>IECo Utility Panel (UTP/IECo)</t>
  </si>
  <si>
    <t>IECo Main 400V Panel (MAC/IECo)</t>
  </si>
  <si>
    <t xml:space="preserve">Client Main 400V Panel (MAC/CLN) </t>
  </si>
  <si>
    <t>48V DC Distribution Panel (PNL/48)</t>
  </si>
  <si>
    <t>Indoor Battery Connection Boxes (BBOX-IN-1)</t>
  </si>
  <si>
    <t>Indoor Battery Connection Boxes ( BBOX-IN-2)</t>
  </si>
  <si>
    <t>Indoor Battery Connection Boxes (BBOX-IN-3)</t>
  </si>
  <si>
    <t>תא בודד במצבריית חברת החשמל, לרבות גשר לתא הבא במצברייה</t>
  </si>
  <si>
    <t>ספק / מטען מצברים 220V DC עבור ה-owner</t>
  </si>
  <si>
    <t>מעמד מצברים מדגם מאושר בחח"י עבור ה-owner</t>
  </si>
  <si>
    <t>תא בודד במצברייה של ה-owner, לרבות גשר לתא הבא במצברייה</t>
  </si>
  <si>
    <t>30kVA UPS, as per this specification requirements</t>
  </si>
  <si>
    <t>Spare parts for one (1) 30kVA UPS unit, as per purchaser’s-approved spare parts list</t>
  </si>
  <si>
    <t>30kVA, 400/400V, dry-type transformer with connection group Dz0, efficiency level A0AK as per SI 50588-1, supplied in an enclosure with minimal IP rating of IP41</t>
  </si>
  <si>
    <t>IECo-approved UPS system</t>
  </si>
  <si>
    <t>Spare parts for one (1) IECo-approved UPS system, as per IECo’s-approved spare parts list</t>
  </si>
  <si>
    <t>Spare parts for IECo-approved Lead-Acid batteries, as per IECo’s-approved spare parts list</t>
  </si>
  <si>
    <t>IECo-approved 220/60V DC/DC converter system (including two converters, controller and retractable tray)</t>
  </si>
  <si>
    <t>Spare parts for IECo-approved 220/60V DC/DC converter system, as per IECo’s-approved spare parts list</t>
  </si>
  <si>
    <t>IECo-approved 220V DC Charger</t>
  </si>
  <si>
    <t>Spare parts for IECo-approved 220V DC Charger, as per IECo’s-approved spare parts list</t>
  </si>
  <si>
    <t>Diesel Generator</t>
  </si>
  <si>
    <t>לוח רשם הפרעות במידות משוערות כוללות של 800*800*2000 מ"מ</t>
  </si>
  <si>
    <t>לוח ביניים במידות משוערות כוללות של 3200*800*2000 מ"מ</t>
  </si>
  <si>
    <t>לוח התרעות במידות משוערות כוללות של 800*800*2000 מ"מ</t>
  </si>
  <si>
    <t>לוח LCC1</t>
  </si>
  <si>
    <t>לוח LCC3</t>
  </si>
  <si>
    <t>לוח LCC56</t>
  </si>
  <si>
    <t>לוח LCC8/IECo</t>
  </si>
  <si>
    <t>לוח LCC8/CLN</t>
  </si>
  <si>
    <t>לוח LCC10/IECo</t>
  </si>
  <si>
    <t>לוח LCC10/CLN</t>
  </si>
  <si>
    <t>לוח CT110Box</t>
  </si>
  <si>
    <t>לוח CT310Box</t>
  </si>
  <si>
    <t>לוח CT610Box</t>
  </si>
  <si>
    <t>לוח CT1010Box/RVN</t>
  </si>
  <si>
    <t>לוח CT108Box/RVN</t>
  </si>
  <si>
    <t>לוח CT1010Box/CLN</t>
  </si>
  <si>
    <t>לוח CT1010Box/BB</t>
  </si>
  <si>
    <t>לוח VT110Box</t>
  </si>
  <si>
    <t>לוח VT310Box</t>
  </si>
  <si>
    <t>לוח VT510Box/BB</t>
  </si>
  <si>
    <t>לוח VT610Box/RVN</t>
  </si>
  <si>
    <t>לוח VT610Box/CLN</t>
  </si>
  <si>
    <t>לוח VT610Box/BB</t>
  </si>
  <si>
    <t>Generator Connection Box (GBOX)</t>
  </si>
  <si>
    <t>Outdoor Battery Connection Box (BBOX-OUT)</t>
  </si>
  <si>
    <t>מוליך נחושת גלוי בחתך 185 ממ"ר</t>
  </si>
  <si>
    <t>מטר</t>
  </si>
  <si>
    <t>חומר</t>
  </si>
  <si>
    <t>מוליך נחושת מבודד ב-PVC בחתך 300 ממ"ר</t>
  </si>
  <si>
    <t>מוליך נחושת מבודד ב-PVC בחתך 150 ממ"ר</t>
  </si>
  <si>
    <t>מוליך נחושת מבודד ב-PVC בחתך 95 ממ"ר</t>
  </si>
  <si>
    <t>מוליך נחושת מבודד ב-PVC בחתך 50 ממ"ר</t>
  </si>
  <si>
    <t>מוליך נחושת מבודד ב-PVC בחתך 35 ממ"ר</t>
  </si>
  <si>
    <t>ריתוך בורג מפלדת אל-חלד בגודל של עד וכולל M24 לקונסטרוקצית פלדה, לפי פרט בתוכניות לרבות ליטוש,ניקיון, וצביעה של נקודת הריתוך ביסוד וצבע עליון אפוקסי, לרבות אומים ודיסקיות לחיצה</t>
  </si>
  <si>
    <t>מחיר יחידה עבור הארקת רגל אחת של פורטל קו לפי פרט בתוכניות</t>
  </si>
  <si>
    <t>מחיר יחידה עבור הארקת רגל אחת של פורטל פס צבירה לפי פרט בתוכניות</t>
  </si>
  <si>
    <t>מחיר יחידה עבור הארקת בסיס בטון אחד ב-switchyard לפי פרט בתוכנית</t>
  </si>
  <si>
    <t xml:space="preserve">מחיר יחידה עבור נקודת הארקה לציוד מתח עליון, לפי פרט בתוכניות, לרבות חיבור מוליך הארקה מבודד PVC בחתך 300 ממ"ר אל נקודת הארקה בציוד מתח עליון וחיבור המוליך אל pigtail בחתך 300 ממ"ר מרשת הארקה תת-קרקעית באמצעות ריתוך אקסותרמי או מחבר לחיצה </t>
  </si>
  <si>
    <t xml:space="preserve">מחיר קומפלט עבור הארקת גדר התחמ"ש לפי פרט בתוכניות, לרבות נעלי כבל,  ברגים וחיבור אל pigtail בחתך 300 ממ"ר מרשת הארקה תת-קרקעית באמצעות ריתוך אקסותרמי או מחבר לחיצה </t>
  </si>
  <si>
    <t>מחיר קומפלט עבור הארקות פנים במבנה פיקוד תחמ"ש לפי תוכניות הארקה, לרבות רשת SRG בחדרי חברת החשמל</t>
  </si>
  <si>
    <t xml:space="preserve">מחיר יחידה אחיד עבור חיבור בכל צורה (כגון T או X) ובכל טכנולוגיה (כגון לחיצה ו/או ריתוך אקסותרמי), בין שני מוליכי הארקה תת-קרקעיים </t>
  </si>
  <si>
    <t>מחיר יחידה עבור pigtail - מוליך נחושת חשוף בחתך 300 ממ"ר באורך כולל של 3 מטרים, לרבות חיבור קצה אחד אל רשת הארקה תת-קרקעית באמצעות ריתוך אקסותרמי ו/או מחבר לחיצה</t>
  </si>
  <si>
    <t>מחיר יחידה עבור שוחת הארקה תקנית - ללא אלקטרודה, עם ארבעה חורים</t>
  </si>
  <si>
    <t>מחיר יחידה עבור אלקטרודת הארקה תקנית קוטר 19 מ"מ באורך של עד וכולל 18 מטרים, לרבות ראש הקשה, מקטעי אלקטרודה ואביזרי חיבור בין מקטעי האלקטרודה, הרכבה והחדרה של האלקטרודה, לרבות קידוח ומילוי הקידוח עם גבס אלקטרוליטי</t>
  </si>
  <si>
    <t>מחיר יחידה עבור חיבור מוליך הארקה בחתך 185 ממ"ר לאלקטרודת הארקה, ללא חיתוך מוליך ההארקה</t>
  </si>
  <si>
    <t>הארקת יסוד למבנה חשמל</t>
  </si>
  <si>
    <t>הארקת יסוד לבסיס ציוד</t>
  </si>
  <si>
    <t>מחיר קומפלט עבור ביצוע מערכת הגנת ברקים עבור חצר התחמ"ש (switchyard) ומבנה הפיקוד של התחמ"ש (control building) לפי תוכניות הגנת ברקים</t>
  </si>
  <si>
    <t>מחיר אחיד, עבור מטר אורך של סולם כבלים מפלדה מגלוונת, ברוחב 10 ס"מ וגובה דופן 10 ס"מ, בכל צורה (כגון מקטע ישיר ו/או פנייה ו/או Reducer) בעל רציפות גלוונית לכל אורכו, לרבות מחברים תקניים של יצרן הסולם, תמיכות בהתאם להמלצות יצרן הסולם, לרבות חומרי-העזר והכלים הדרושים להרכבה מושלמת של הסולם</t>
  </si>
  <si>
    <t>מחיר אחיד, עבור מטר אורך של סולם כבלים מפלדה מגלוונת, ברוחב 20 ס"מ וגובה דופן 10 ס"מ, בכל צורה (כגון מקטע ישיר ו/או פנייה ו/או Reducer) בעל רציפות גלוונית לכל אורכו, לרבות מחברים תקניים של יצרן הסולם, תמיכות בהתאם להמלצות יצרן הסולם, לרבות חומרי-העזר והכלים הדרושים להרכבה מושלמת של הסולם</t>
  </si>
  <si>
    <t>מחיר אחיד, עבור מטר אורך של סולם כבלים מפלדה מגלוונת, ברוחב 30 ס"מ וגובה דופן 10 ס"מ, בכל צורה (כגון מקטע ישיר ו/או פנייה ו/או Reducer) בעל רציפות גלוונית לכל אורכו, לרבות מחברים תקניים של יצרן הסולם, תמיכות בהתאם להמלצות יצרן הסולם, לרבות חומרי-העזר והכלים הדרושים להרכבה מושלמת של הסולם</t>
  </si>
  <si>
    <t>מחיר אחיד, עבור מטר אורך של סולם כבלים מפלדה מגלוונת, ברוחב 60 ס"מ וגובה דופן 10 ס"מ, בכל צורה (כגון מקטע ישיר ו/או פנייה ו/או Reducer) בעל רציפות גלוונית לכל אורכו, לרבות מחברים תקניים של יצרן הסולם, תמיכות בהתאם להמלצות יצרן הסולם, לרבות חומרי-העזר והכלים הדרושים להרכבה מושלמת של הסולם</t>
  </si>
  <si>
    <t>מחיר אחיד, עבור מטר אורך של סולם כבלים מפלדה מגלוונת, ברוחב 80 ס"מ וגובה דופן 10 ס"מ, בכל צורה (כגון מקטע ישיר ו/או פנייה ו/או Reducer) בעל רציפות גלוונית לכל אורכו, לרבות מחברים תקניים של יצרן הסולם, תמיכות בהתאם להמלצות יצרן הסולם, לרבות חומרי-העזר והכלים הדרושים להרכבה מושלמת של הסולם</t>
  </si>
  <si>
    <t>מחיר אחיד, עבור מטר אורך של סולם כבלים מפלדה מגלוונת, ברוחב 100 ס"מ וגובה דופן 10 ס"מ, בכל צורה (כגון מקטע ישיר ו/או פנייה ו/או Reducer) בעל רציפות גלוונית לכל אורכו, לרבות מחברים תקניים של יצרן הסולם, תמיכות בהתאם להמלצות יצרן הסולם, לרבות חומרי-העזר והכלים הדרושים להרכבה מושלמת של הסולם</t>
  </si>
  <si>
    <t>מחיר אחיד, עבור מטר אורך של מכסה מפלדה מגלוונת עבור סולם כבלים ברוחב 10 ס"מ בכל צורה (כגון מקטע ישיר ו/או פנייה ו/או Reducer) בעל רציפות גלוונית לכל אורכו, לרבות מחברים תקניים של יצרן הסולם</t>
  </si>
  <si>
    <t>מחיר אחיד, עבור מטר אורך של מכסה מפלדה מגלוונת עבור סולם כבלים ברוחב 20 ס"מ בכל צורה (כגון מקטע ישיר ו/או פנייה ו/או Reducer) בעל רציפות גלוונית לכל אורכו, לרבות מחברים תקניים של יצרן הסולם</t>
  </si>
  <si>
    <t>מחיר אחיד, עבור מטר אורך של מכסה מפלדה מגלוונת עבור סולם כבלים ברוחב 30 ס"מ בכל צורה (כגון מקטע ישיר ו/או פנייה ו/או Reducer) בעל רציפות גלוונית לכל אורכו, לרבות מחברים תקניים של יצרן הסולם</t>
  </si>
  <si>
    <t>מחיר אחיד, עבור מטר אורך של מכסה מפלדה מגלוונת עבור סולם כבלים ברוחב 60 ס"מ בכל צורה (כגון מקטע ישיר ו/או פנייה ו/או Reducer) בעל רציפות גלוונית לכל אורכו, לרבות מחברים תקניים של יצרן הסולם</t>
  </si>
  <si>
    <t>מחיר אחיד, עבור מטר אורך של מכסה מפלדה מגלוונת עבור סולם כבלים ברוחב 80 ס"מ בכל צורה (כגון מקטע ישיר ו/או פנייה ו/או Reducer) בעל רציפות גלוונית לכל אורכו, לרבות מחברים תקניים של יצרן הסולם</t>
  </si>
  <si>
    <t>מחיר אחיד, עבור מטר אורך של מכסה מפלדה מגלוונת עבור סולם כבלים ברוחב 100 ס"מ בכל צורה (כגון מקטע ישיר ו/או פנייה ו/או Reducer) בעל רציפות גלוונית לכל אורכו, לרבות מחברים תקניים של יצרן הסולם</t>
  </si>
  <si>
    <t>מחיר אחיד, עבור מטר אורך של מגש כבלים מחורר מפלדה מגלוונת, ברוחב 20 ס"מ וגובה דופן 10 ס"מ, בכל צורה (כגון מקטע ישיר ו/או פנייה ו/או Reducer) בעל רציפות גלוונית לכל אורכו, לרבות מחברים תקניים של יצרן המגש, תמיכות בהתאם להמלצות יצרן המגש, לרבות חומרי-העזר והכלים הדרושים להרכבה מושלמת של המגש</t>
  </si>
  <si>
    <t>מחיר אחיד, עבור מטר אורך של מכסה מפלדה מגלוונת עבור מגש כבלים ברוחב 20 ס"מ בכל צורה (כגון מקטע ישיר ו/או פנייה ו/או Reducer) בעל רציפות גלוונית לכל אורכו, לרבות מחברים תקניים של יצרן המגש</t>
  </si>
  <si>
    <t>מחיר עבור מטר אורך של צינור PVC קשיח בקוטר 4''</t>
  </si>
  <si>
    <t>מחיר עבור מטר אורך של צינור PVC קשיח בקוטר 8''</t>
  </si>
  <si>
    <t>מחיר עבור מטר אורך של צינור PVC גמיש בקוטר 4''</t>
  </si>
  <si>
    <t>מחיר עבור מטר אורך של צינור PVC גמיש בקוטר 8''</t>
  </si>
  <si>
    <t>מחיר יחידה עבור קידוח עגול, בקוטר של עד וכולל 4'', באלמנט מבנה לרבות קיר בטון, שוחת בטון טרומית, רצפת בטון או תקרת בטון, לרבות כוח האדם, האביזרים וחומרי העזר הדרושים לביצוע מושלם של הקידוח, לרבות אטימה של הקידוח</t>
  </si>
  <si>
    <t>מחיר יחידה עבור קידוח עגול, בקוטר של עד וכולל 10'', באלמנט מבנה לרבות קיר בטון, שוחת בטון טרומית, רצפת בטון או תקרת בטון, לרבות כוח האדם, האביזרים וחומרי העזר הדרושים לביצוע מושלם של הקידוח, לרבות אטימה של הקידוח</t>
  </si>
  <si>
    <t>התקנה בלבד של קופסת חיבורים סיב אופטי אשר מסופקת ע"י חברת החשמל</t>
  </si>
  <si>
    <t>הספקה והתקנה של מוביל בקוטר 50 מ"מ, מסוג יקע 11, לרבות חוט משיכה</t>
  </si>
  <si>
    <t>השחלה בלבד של כבל סיב אופטי מסופק ע"י חח"י, לרבות כוח האדם, הכלים וחומרי העזר הדרושים עבור השחלת הסיב</t>
  </si>
  <si>
    <t>מחיר למטר עבור מוליך אלומיניום בחתך 625 ממ"ר, מיצרן ודגם מאושרים בחברת החשמל</t>
  </si>
  <si>
    <t>מחיר למטר עבור מוליך אלומיניום בחתך 185 ממ"ר, מיצרן ודגם מאושרים בחברת החשמל</t>
  </si>
  <si>
    <t>מחיר למטר עבור צינור סגסוגת אלומיניום, קוטר חיצוני 120 מ"מ, עובי דופן 10 מ"מ, מיצרן ודגם מאושרים בחברת החשמל</t>
  </si>
  <si>
    <t>מחיר קומפלט עבור אפיון, תכנון, הכנת תוכנית עם מיקום וסוג clamps and connectors במתח עליון, הגשת המחברים המוצעים לאישור חברת החשמל, רכש מחברים מאושרי חברת חשמל, הובלה לאתר, ביצוע והתקנה בהתאם לתוכנית clamps and connectors , לרבות מחברים בין תיל אלומיניום 185 ממ"ר לצינור אלומיניום בקוטר חיצוני של 120 מ"מ, ולרבות מחברים בין תיל אלומיניום בחתך 625 ממ"ר לבין צינור אלומיניום בקוטר חיצוני של 120 מ"מ</t>
  </si>
  <si>
    <t>מחיר קומפלט עבור סט מבודדי מתיחה לפאזה אחת, למתח 161 ק"ו, מאושרים בחברת החשמל, לרבות אביזרי חיבור בשני קצוות המבודד, התקנת המבודד על הפורטל, חיבור המבודד אל תיל מעמוד מתח עליון של חברת החשמל ומתיחת התיל בהתאם להנחיות חברת החשמל</t>
  </si>
  <si>
    <t>מחיר קומפלט עבור סט מבודדי תלייה לפאזה אחת, למתח 161 ק"ו, מאושרים בחברת החשמל, לרבות אביזרי חיבור בשני קצוות המבודד, התקנת המבודד על הפורטל, חיבור המבודד אל תיילי מתח עליון לפי תוכנית clamps and connectors ומתיחת התיל בהתאם להנחיות חברת החשמל</t>
  </si>
  <si>
    <t>הספקה, התקנה וחיבור של גוף תאורת הצפה חיצוני, IP65, LED, בהספק של עד וכולל 100W, בעל תו תקן ישראלי, לרבות אמצעי חיזוק\התקנה לעמוד או לקיר או צינור</t>
  </si>
  <si>
    <t>הספקה, התקנה וחיבור של גוף תאורת הצפה חיצוני, IP65, LED, בהספק של עד וכולל 500W, בעל תו תקן ישראלי, לרבות אמצעי חיזוק\התקנה לעמוד או לקיר או צינור</t>
  </si>
  <si>
    <t>נקודת תאורת חוץ, לרבות כבל בחתך של עד וכולל 5x4 ממ"ר ובאורך של עד וכולל 100 מטר לרבות השלחה לצינור קיים, קופסאות הסתעפות וחיבור הכבל בשני קצוותיו</t>
  </si>
  <si>
    <t>אספקה, התקנה והרכבה של ג"ת מוגן התפוצצות לרבות כבל בחתך של עד וכולל 2.5 ממ"ר ובאורך של עד וכולל 40 מטרים</t>
  </si>
  <si>
    <t>אספקה, התקנה והרכבה של שלט מילוט בעל תו תקן ישראלי מוגן התפוצצות לרבות כבל בחתך של עד וכולל 2.5 ממ"ר ובאורך של עד וכולל 40 מטרים</t>
  </si>
  <si>
    <t>אספקה, התקנה והרכבה של גוף תאורת LED תעשייתי מוגן מים (IP55 ומעלה) עבור חדרי חשמל לרבות כבל בחתך של עד וכולל 2.5 ממ"ר ובאורך של עד וכולל 40 מטרים</t>
  </si>
  <si>
    <t>אספקה, התקנה והרכבה של שלט מילוט מואר בעל תו תקן ישראלי לרבות כבל בחתך של עד וכולל 2.5 ממ"ר ובאורך של עד וכולל 40 מטרים</t>
  </si>
  <si>
    <t>תוספת עבור יחידת חירום (לרבות מצבר 90 דקות ומטען) עבור גוף תאורה LED תעשייתי מוגן מים ו/או גוף תאורה מוגן התפוצצות</t>
  </si>
  <si>
    <t>זוג שקעים 16A עה"ט, תוצרת ניסקו או ש"ע לרבות כבל הזנה באורך של עד וכולל 40 מטר ובחתך של עד וכולל 3X2.5 ממ"ר</t>
  </si>
  <si>
    <t>שקע בודד מוגן מים IP55 להתקנה עה"ט לרבות כבל הזנה באורך של עד וכולל 40 מטר ובחתך של עד וכולל 3X2.5 ממ"ר</t>
  </si>
  <si>
    <t>קופסת שקעים מפלסטיק עמיד ב-UV, ברמת אטימות מינימאלית של IP54, עם שקע CEE תלת-פאזי 32A שקע CEE חד פאזי 16A ושני שקעים חד-פאזיים 16A מוגני מים, מאמ"טים ופחת לרבות כבל באורך של עד וכולל 100 מ' ובחתך של עד וכולל 5X6 ממ"ר</t>
  </si>
  <si>
    <t>קופסת שקעים מפלסטיק עמיד ב-UV, ברמת אטימות מינימאלית של IP54, עם שקע CEE תלת-פאזי 63A , שקע CEE תלת-פאזי 32A,  מאמ"טים ופחת לרבות כבל באורך של עד וכולל 100 מ' ובחתך של עד וכולל 5X10 ממ"ר</t>
  </si>
  <si>
    <t>יח'</t>
  </si>
  <si>
    <t xml:space="preserve"> כבל 0.9*2*1</t>
  </si>
  <si>
    <t xml:space="preserve"> כבל 0.9*2*2</t>
  </si>
  <si>
    <t xml:space="preserve"> כבל 0.9*2*4</t>
  </si>
  <si>
    <t xml:space="preserve"> כבל 0.9*2*8</t>
  </si>
  <si>
    <t xml:space="preserve"> כבל 0.9*2*14</t>
  </si>
  <si>
    <t xml:space="preserve"> כבל 0.9*2*19</t>
  </si>
  <si>
    <t xml:space="preserve"> כבל פיקוד N2XCH 1.5*3 עם גידים ממוספרים</t>
  </si>
  <si>
    <t xml:space="preserve"> כבל פיקוד N2XCH 1.5*5 עם גידים ממוספרים</t>
  </si>
  <si>
    <t xml:space="preserve"> כבל פיקוד N2XCH 1.5*7 עם גידים ממוספרים</t>
  </si>
  <si>
    <t xml:space="preserve"> כבל פיקוד N2XCH 1.5*12 עם גידים ממוספרים</t>
  </si>
  <si>
    <t xml:space="preserve"> כבל פיקוד N2XCH 1.5*16 עם גידים ממוספרים</t>
  </si>
  <si>
    <t xml:space="preserve"> כבל פיקוד N2XCH 1.5*19 עם גידים ממוספרים</t>
  </si>
  <si>
    <t xml:space="preserve"> כבל פיקוד N2XCH 1.5*27 עם גידים ממוספרים</t>
  </si>
  <si>
    <t xml:space="preserve"> כבל פיקוד N2XCH 1.5*30 עם גידים ממוספרים</t>
  </si>
  <si>
    <t xml:space="preserve"> כבל פיקוד N2XCH 2.5*5 עם גידים ממוספרים</t>
  </si>
  <si>
    <t xml:space="preserve"> כבל פיקוד N2XCH 2.5*7 עם גידים ממוספרים</t>
  </si>
  <si>
    <t xml:space="preserve"> כבל פיקוד N2XCH 2.5*12 עם גידים ממוספרים</t>
  </si>
  <si>
    <t xml:space="preserve"> כבל פיקוד N2XCH 2.5*19 עם גידים ממוספרים</t>
  </si>
  <si>
    <t xml:space="preserve"> כבל פיקוד N2XCH 2.5*27 עם גידים ממוספרים</t>
  </si>
  <si>
    <t xml:space="preserve"> כבל כוח מסוכך עם גידים גמישים (class 5) בחתך 2.5*2 N2XCH</t>
  </si>
  <si>
    <t xml:space="preserve"> כבל כוח מסוכך עם גידים גמישים (class 5) בחתך 2.5*4 N2XCH</t>
  </si>
  <si>
    <t xml:space="preserve"> כבל כוח מסוכך עם גידים גמישים (class 5) בחתך 6*4 N2XCH</t>
  </si>
  <si>
    <t xml:space="preserve"> כבל כוח מסוכך עם גידים גמישים (class 5) בחתך 10*4 N2XCH</t>
  </si>
  <si>
    <t xml:space="preserve"> כבל כוח מסוכך עם גידים גמישים (class 5) בחתך 16*4 N2XCH</t>
  </si>
  <si>
    <t xml:space="preserve"> כבל כוח לא מסוכך בחתך 4*2 N2XH</t>
  </si>
  <si>
    <t xml:space="preserve"> כבל כוח לא מסוכך בחתך 6*2 N2XH</t>
  </si>
  <si>
    <t xml:space="preserve"> כבל כוח לא מסוכך בחתך 35*2 N2XH</t>
  </si>
  <si>
    <t xml:space="preserve"> כבל כוח לא מסוכך בחתך 2.5*3 N2XH</t>
  </si>
  <si>
    <t xml:space="preserve"> כבל כוח לא מסוכך בחתך 4*3 N2XH</t>
  </si>
  <si>
    <t xml:space="preserve"> כבל כוח לא מסוכך בחתך 2.5*4 N2XH</t>
  </si>
  <si>
    <t xml:space="preserve"> כבל כוח לא מסוכך בחתך 16*4 N2XH</t>
  </si>
  <si>
    <t xml:space="preserve"> כבל כוח לא מסוכך בחתך 35*4 N2XH</t>
  </si>
  <si>
    <t xml:space="preserve"> כבל כוח לא מסוכך בחתך 95*4 N2XH</t>
  </si>
  <si>
    <t xml:space="preserve"> כבל כוח לא מסוכך בחתך 185*4 N2XH</t>
  </si>
  <si>
    <t xml:space="preserve"> כבל כוח לא מסוכך בחתך 2.5*5 N2XH</t>
  </si>
  <si>
    <t xml:space="preserve"> כבל כוח לא מסוכך בחתך 6*5 N2XH</t>
  </si>
  <si>
    <t xml:space="preserve"> כבל כוח לא מסוכך בחתך 10*5 N2XH</t>
  </si>
  <si>
    <t xml:space="preserve"> כבל כוח לא מסוכך בחתך 16*5 N2XH</t>
  </si>
  <si>
    <t xml:space="preserve">כבל תקשורת RJ-45, cat 6 </t>
  </si>
  <si>
    <t xml:space="preserve"> כבל פייבר אופטי Multimode, 6 fibres, transmission wavelength of 850nm </t>
  </si>
  <si>
    <t>עבודה</t>
  </si>
  <si>
    <t>מוליך  625mm2 AL</t>
  </si>
  <si>
    <t>ליווי חברת חשמל - שני עובדי חיווט</t>
  </si>
  <si>
    <t>חודש</t>
  </si>
  <si>
    <t>שעה</t>
  </si>
  <si>
    <t>בדיקות בודק סוג 3 - יום בדיקות</t>
  </si>
  <si>
    <t>מחיר עבור ערכה אחת של מקצרים למתקן 161 ק"ו</t>
  </si>
  <si>
    <t>יום הדרכה באתר לממסרי הגנה</t>
  </si>
  <si>
    <t>יום</t>
  </si>
  <si>
    <t>יום הדרכה באתר למערכת סקדת לקוח</t>
  </si>
  <si>
    <t>מבודד מתיחה</t>
  </si>
  <si>
    <t>רכש, אספקה, התקנה, חיבור והפעלה של מגבר לקליטה סלולרית מאושר בחברת החשמל</t>
  </si>
  <si>
    <t>161kV Protection IED-s (IECo Side)</t>
  </si>
  <si>
    <t>161kV Line Protection Panel1</t>
  </si>
  <si>
    <t>161kV Line Protection Panel2</t>
  </si>
  <si>
    <t>Bus Coupler Synchrocheck Panel</t>
  </si>
  <si>
    <t>Main Busbar Protection Panel</t>
  </si>
  <si>
    <t>Back-up Busbar Protection Panel</t>
  </si>
  <si>
    <t>Transformer Protection Cabinet1</t>
  </si>
  <si>
    <t>Transformer Protection Cabinet2</t>
  </si>
  <si>
    <t>Client SCADA</t>
  </si>
  <si>
    <t>2-winding transformer protection IED</t>
  </si>
  <si>
    <t>I/O device for transformer protection panel</t>
  </si>
  <si>
    <t>I/O device for client SCADA</t>
  </si>
  <si>
    <t>protection IED for MV panel Incomer cubicle</t>
  </si>
  <si>
    <t>protection IED for MV panel coupler cubicle</t>
  </si>
  <si>
    <t>protection IED for MV panel outgoing cubicle</t>
  </si>
  <si>
    <t>central unit for busbar protection, based on sampled values transmitted via IEC 61850 bus</t>
  </si>
  <si>
    <t>בכפוף לתעודות שקילה חתומות ומאושרות בהתאם למפרט הדרישות הכלליות</t>
  </si>
  <si>
    <t>הקצב עבור פיקוח של הגופים המוסמכים ועבור תשלום אגרות לפי סעיפים 8.5 ו-8.6 להסכם, התשלום יבוצע כנגד הצגת אסמכתאות לתשלומים בפועל על ידי הקבלן</t>
  </si>
  <si>
    <t>הקצב</t>
  </si>
  <si>
    <t>איחוד של 2 סעיפים מכ"כ ADW.
משולם B2B ללא תקורות.</t>
  </si>
  <si>
    <t>לפי הטבלה בפרק 20 במפרט הדרישות הכלליות</t>
  </si>
  <si>
    <t>ישולם ע"פ ביצוע בפועל , בהתאם לפרק 20 במפרט הדרישות הכלליות</t>
  </si>
  <si>
    <t xml:space="preserve">הקצב לטיפול במוצרי ושברי אסבסט-צמנט ואסבסט פריך בהתאם להוראות מפרט הדרישות הכלליות בפרק 20 </t>
  </si>
  <si>
    <t xml:space="preserve">ניתוח מחיר יוגש בהתאם לסעיף 52.14 להסכם והגשת אסמכתא על ידי הקבלן </t>
  </si>
  <si>
    <t xml:space="preserve">הקצב עבור איתור תשתיות לפי סעיף 7.8 להסכם על פי מפרט, כולל ציוד וחיבורי תשתיות באישור מנהל הפרויקט </t>
  </si>
  <si>
    <t xml:space="preserve">הקצב עבור השלמות/עדכונים/שינויים לתכניות להסדרי תנועה בשלבי הביצוע בהתאם לסעיף 25.7 להסכם </t>
  </si>
  <si>
    <t>תיעוד אתר העבודות ומהלך ביצועו באמצעות רחפן בהתאם לסעיף 10.1 להסכם, באישור מנהל הפרוייקט מראש ובכתב</t>
  </si>
  <si>
    <t>M3202-RS01 Mesubim Depot HV Substation</t>
  </si>
  <si>
    <t>סעיף לפי חצר</t>
  </si>
  <si>
    <t>הערות והסתייגויות:</t>
  </si>
  <si>
    <t>סכום כולל</t>
  </si>
  <si>
    <t>כמויות מבוססות על תכנון בשלב GW3</t>
  </si>
  <si>
    <t>חצר</t>
  </si>
  <si>
    <t>מס' סעיף לפי חצר</t>
  </si>
  <si>
    <t>מס סעיף</t>
  </si>
  <si>
    <t>תחמ"ש EL-01 (חברת חשמל)</t>
  </si>
  <si>
    <t>כ"כ חשמל  - ראה גיליון נפרד</t>
  </si>
  <si>
    <t>1.02.000.0000</t>
  </si>
  <si>
    <t>1.02.010.0011</t>
  </si>
  <si>
    <t>1.02.011.0000</t>
  </si>
  <si>
    <t>מצעים לעבודות בטון</t>
  </si>
  <si>
    <t>1.02.011.0040</t>
  </si>
  <si>
    <t>1.02.012.0000</t>
  </si>
  <si>
    <t>.</t>
  </si>
  <si>
    <t>1.02.012.0400</t>
  </si>
  <si>
    <t>1.02.041.0000</t>
  </si>
  <si>
    <t>1.02.041.0030</t>
  </si>
  <si>
    <t>1.02.050.0000</t>
  </si>
  <si>
    <t>1.02.050.0070</t>
  </si>
  <si>
    <t>1.02.061.0000</t>
  </si>
  <si>
    <t>1.02.061.0050</t>
  </si>
  <si>
    <t>1.02.061.0070</t>
  </si>
  <si>
    <t>1.02.071.0000</t>
  </si>
  <si>
    <t>1.02.071.0310</t>
  </si>
  <si>
    <t>1.02.071.0400</t>
  </si>
  <si>
    <t>1.02.081.0000</t>
  </si>
  <si>
    <t>1.02.081.0060</t>
  </si>
  <si>
    <t>1.02.085.0000</t>
  </si>
  <si>
    <t>בטון טופינג ובטון שיפועים לגגות</t>
  </si>
  <si>
    <t>1.02.085.0110</t>
  </si>
  <si>
    <t>1.02.085.0350</t>
  </si>
  <si>
    <t xml:space="preserve"> מטר</t>
  </si>
  <si>
    <t>1.02.086.0000</t>
  </si>
  <si>
    <t>1.02.086.0020</t>
  </si>
  <si>
    <t>1.02.095.0000</t>
  </si>
  <si>
    <t>לוחות פוליסטרן מוקצף</t>
  </si>
  <si>
    <t>1.02.095.0011</t>
  </si>
  <si>
    <t>1.02.099.0000</t>
  </si>
  <si>
    <t>סעיפים שאין במחירון דקל</t>
  </si>
  <si>
    <t>1.02.099.0001</t>
  </si>
  <si>
    <t>1.02.099.0002</t>
  </si>
  <si>
    <t>1.05.000.0000</t>
  </si>
  <si>
    <t>1.05.011.0000</t>
  </si>
  <si>
    <t>איטום גגות בחומרים פולימריים נוזליים</t>
  </si>
  <si>
    <t>1.05.011.0037</t>
  </si>
  <si>
    <t>1.05.012.0000</t>
  </si>
  <si>
    <t>איטום גגות במערכת ביטומנית במריחות חמות</t>
  </si>
  <si>
    <t>1.05.012.0200</t>
  </si>
  <si>
    <t>1.05.013.0000</t>
  </si>
  <si>
    <t>איטום גגות ביריעות ביטומניות משוכללות</t>
  </si>
  <si>
    <t>1.05.013.0036</t>
  </si>
  <si>
    <t>1.05.013.0080</t>
  </si>
  <si>
    <t>1.05.013.0090</t>
  </si>
  <si>
    <t>1.05.013.0280</t>
  </si>
  <si>
    <t>1.05.015.0000</t>
  </si>
  <si>
    <t>איטום גגות, תפרים ומעברים ביריעות E.P.D.M</t>
  </si>
  <si>
    <t>1.05.015.0035</t>
  </si>
  <si>
    <t>1.05.015.0200</t>
  </si>
  <si>
    <t>1.05.023.0000</t>
  </si>
  <si>
    <t>איטום רצפות מבנים ורצפות מרתפים ביריעות ביטומניות משוכללות</t>
  </si>
  <si>
    <t>1.05.023.0050</t>
  </si>
  <si>
    <t>1.05.031.0000</t>
  </si>
  <si>
    <t>הכנת קירות מבנים לאיטום, נדבך חוצץ רטיבות ואיטום סף חלון</t>
  </si>
  <si>
    <t>1.05.031.0020</t>
  </si>
  <si>
    <t>1.05.032.0000</t>
  </si>
  <si>
    <t>איטום קירות מבנים וקירות מרתפים בחומרים פולימריים נוזליים</t>
  </si>
  <si>
    <t>1.05.032.0008</t>
  </si>
  <si>
    <t>1.05.035.0000</t>
  </si>
  <si>
    <t>איטום קירות בציפוי צמנטי</t>
  </si>
  <si>
    <t>1.05.035.0011</t>
  </si>
  <si>
    <t>1.05.050.0000</t>
  </si>
  <si>
    <t>הלבנה והגנה על איטום גגות, רצפות וקירות תת קרקעיים</t>
  </si>
  <si>
    <t>1.05.050.0060</t>
  </si>
  <si>
    <t>1.05.050.0300</t>
  </si>
  <si>
    <t>1.05.063.0000</t>
  </si>
  <si>
    <t>איטום תפרי התפשטות ותפרים יציקה ברצפות וקירות תת-קרקעיים</t>
  </si>
  <si>
    <t>1.05.063.0071</t>
  </si>
  <si>
    <t>1.05.070.0000</t>
  </si>
  <si>
    <t>בידוד תרמי ואקוסטי</t>
  </si>
  <si>
    <t>1.05.070.0040</t>
  </si>
  <si>
    <t>1.05.099.0000</t>
  </si>
  <si>
    <t>1.05.099.0001</t>
  </si>
  <si>
    <t>1.05.099.0002</t>
  </si>
  <si>
    <t>1.05.099.0003</t>
  </si>
  <si>
    <t>1.05.099.0004</t>
  </si>
  <si>
    <t>1.05.099.0005</t>
  </si>
  <si>
    <t>1.05.099.0006</t>
  </si>
  <si>
    <t>1.05.099.0007</t>
  </si>
  <si>
    <t>1.05.099.0008</t>
  </si>
  <si>
    <t>1.05.099.0009</t>
  </si>
  <si>
    <t>1.06.000.0000</t>
  </si>
  <si>
    <t>1.06.099.0000</t>
  </si>
  <si>
    <t>1.06.099.0001</t>
  </si>
  <si>
    <t>1.06.099.0010</t>
  </si>
  <si>
    <t>1.06.099.0020</t>
  </si>
  <si>
    <t>1.06.099.0030</t>
  </si>
  <si>
    <t>1.06.099.0040</t>
  </si>
  <si>
    <t>1.06.099.0050</t>
  </si>
  <si>
    <t>1.06.099.0060</t>
  </si>
  <si>
    <t>1.06.099.0070</t>
  </si>
  <si>
    <t>1.06.099.0080</t>
  </si>
  <si>
    <t xml:space="preserve"> </t>
  </si>
  <si>
    <t>1.06.099.0090</t>
  </si>
  <si>
    <t>1.06.099.0100</t>
  </si>
  <si>
    <t>1.06.099.0110</t>
  </si>
  <si>
    <t>1.06.099.0120</t>
  </si>
  <si>
    <t>1.06.099.0130</t>
  </si>
  <si>
    <t>1.06.099.0140</t>
  </si>
  <si>
    <t>1.06.099.0145</t>
  </si>
  <si>
    <t>1.06.099.0146</t>
  </si>
  <si>
    <t>1.06.099.0150</t>
  </si>
  <si>
    <t>1.06.099.0220</t>
  </si>
  <si>
    <t>1.06.099.0230</t>
  </si>
  <si>
    <t>1.07.000.0000</t>
  </si>
  <si>
    <t>1.07.011.0000</t>
  </si>
  <si>
    <t>צינורות פלדה מגולוונים למים קרים וחמים</t>
  </si>
  <si>
    <t>1.07.011.0400</t>
  </si>
  <si>
    <t>1.07.011.0420</t>
  </si>
  <si>
    <t>1.07.011.0440</t>
  </si>
  <si>
    <t>1.07.012.0000</t>
  </si>
  <si>
    <t>צינורות פלסטיים למים קרים וחמים ולמערכת מתזים (ספרינקלרים)</t>
  </si>
  <si>
    <t>1.07.012.1000</t>
  </si>
  <si>
    <t>1.07.012.1010</t>
  </si>
  <si>
    <t>1.07.013.0000</t>
  </si>
  <si>
    <t>צינורות פלדה שחורים למערכת מתזים(ספרינקלרים)</t>
  </si>
  <si>
    <t>1.07.013.0020</t>
  </si>
  <si>
    <t>1.07.013.0040</t>
  </si>
  <si>
    <t>1.07.013.0050</t>
  </si>
  <si>
    <t>1.07.013.0060</t>
  </si>
  <si>
    <t>1.07.013.0320</t>
  </si>
  <si>
    <t>1.07.013.0350</t>
  </si>
  <si>
    <t>1.07.021.0000</t>
  </si>
  <si>
    <t>ברזים, שסתומים ומסננים לקווי מים קרים וחמים</t>
  </si>
  <si>
    <t>1.07.021.0240</t>
  </si>
  <si>
    <t>1.07.021.0400</t>
  </si>
  <si>
    <t>1.07.021.0420</t>
  </si>
  <si>
    <t>1.07.021.0450</t>
  </si>
  <si>
    <t>1.07.031.0000</t>
  </si>
  <si>
    <t>צינורות למערכת נקזים</t>
  </si>
  <si>
    <t>1.07.031.0310</t>
  </si>
  <si>
    <t>1.07.031.0395</t>
  </si>
  <si>
    <t>1.07.031.0430</t>
  </si>
  <si>
    <t>1.07.031.0446</t>
  </si>
  <si>
    <t>1.07.033.0000</t>
  </si>
  <si>
    <t>חים לצינורות ניקוז מפוליאתילן, פוליפרופילן, P.V.C ויצקת ברזל</t>
  </si>
  <si>
    <t>1.07.033.0010</t>
  </si>
  <si>
    <t>1.07.033.1010</t>
  </si>
  <si>
    <t>1.07.034.0000</t>
  </si>
  <si>
    <t>מחסומי רצפה, סיפונים למזגנים ותעלות ניקוז</t>
  </si>
  <si>
    <t>1.07.034.0040</t>
  </si>
  <si>
    <t>1.07.034.0045</t>
  </si>
  <si>
    <t>1.07.034.0402</t>
  </si>
  <si>
    <t>1.07.041.0000</t>
  </si>
  <si>
    <t>אסלות, מיכלי הדחה ומשתנות</t>
  </si>
  <si>
    <t>1.07.041.0084</t>
  </si>
  <si>
    <t xml:space="preserve"> ט/ק</t>
  </si>
  <si>
    <t>1.07.041.0110</t>
  </si>
  <si>
    <t>1.07.041.0220</t>
  </si>
  <si>
    <t>1.07.042.0000</t>
  </si>
  <si>
    <t>כיורים</t>
  </si>
  <si>
    <t>1.07.042.0034</t>
  </si>
  <si>
    <t>1.07.042.0315</t>
  </si>
  <si>
    <t>1.07.045.0000</t>
  </si>
  <si>
    <t>ברזים, סוללות ומתקנים לשתיית מים (קולר)</t>
  </si>
  <si>
    <t>1.07.045.0010</t>
  </si>
  <si>
    <t>1.07.045.0134</t>
  </si>
  <si>
    <t>1.07.045.0183</t>
  </si>
  <si>
    <t>1.07.045.0205</t>
  </si>
  <si>
    <t>1.07.048.0000</t>
  </si>
  <si>
    <t>משטפות עיניים, מקלחות ביטחון וברזים לתעשייה ומעבדות</t>
  </si>
  <si>
    <t>1.07.048.0360</t>
  </si>
  <si>
    <t>1.07.050.0000</t>
  </si>
  <si>
    <t>ניקוז מי גשמים</t>
  </si>
  <si>
    <t>1.07.050.0020</t>
  </si>
  <si>
    <t>1.07.050.0025</t>
  </si>
  <si>
    <t>1.07.050.0220</t>
  </si>
  <si>
    <t>1.07.075.0000</t>
  </si>
  <si>
    <t>דודי מים חמים חשמליים</t>
  </si>
  <si>
    <t>1.07.075.0010</t>
  </si>
  <si>
    <t>1.07.084.0000</t>
  </si>
  <si>
    <t>עמדות וציוד לכיבוי אש בתוך הבניין</t>
  </si>
  <si>
    <t>1.07.084.0012</t>
  </si>
  <si>
    <t>עמדת כיבוי אש תקנית, מותקנת בתוך ארון פיברגלס (הנמדד בנפרד), המותקן על קיר, לרבות ברז שריפה "2 עם מצמד שטורץ, 2 זרנוקים בקוטר "2 ובאורך 15 מ' עם מצמדישטורץ, מזנק סילון/ריסוס "2, רב שימושי עם מצמד "2, ברז כדורי "1, גלגלון עם צינור גמיש קוטר "3/4 באורך 30 מ', חיבור לקו המים ושילוט "אש" לזיהוי, מותקןמושלם</t>
  </si>
  <si>
    <t>1.07.084.0190</t>
  </si>
  <si>
    <t>1.07.084.0200</t>
  </si>
  <si>
    <t>1.07.086.0000</t>
  </si>
  <si>
    <t>מתזים (ספרינקלרים)</t>
  </si>
  <si>
    <t>1.07.086.0010</t>
  </si>
  <si>
    <t>1.07.086.0020</t>
  </si>
  <si>
    <t>1.07.087.0000</t>
  </si>
  <si>
    <t>ספחים ואביזרים למערכת מתזים (ספרינקלרים)</t>
  </si>
  <si>
    <t>1.07.087.0007</t>
  </si>
  <si>
    <t>1.07.087.0008</t>
  </si>
  <si>
    <t>1.07.087.0010</t>
  </si>
  <si>
    <t>1.07.087.0020</t>
  </si>
  <si>
    <t>1.07.087.0138</t>
  </si>
  <si>
    <t>1.07.087.0140</t>
  </si>
  <si>
    <t>1.07.087.0150</t>
  </si>
  <si>
    <t>1.07.087.0200</t>
  </si>
  <si>
    <t>1.07.087.0810</t>
  </si>
  <si>
    <t>1.07.087.0872</t>
  </si>
  <si>
    <t>1.07.087.0890</t>
  </si>
  <si>
    <t>1.07.099.0000</t>
  </si>
  <si>
    <t>1.07.099.0001</t>
  </si>
  <si>
    <t>1.07.099.0002</t>
  </si>
  <si>
    <t>1.07.099.0003</t>
  </si>
  <si>
    <t>1.08.000.0000</t>
  </si>
  <si>
    <t>1.08.021.0000</t>
  </si>
  <si>
    <t>צנרת חשמל פלסטית</t>
  </si>
  <si>
    <t>1.08.021.0700</t>
  </si>
  <si>
    <t>1.08.021.0705</t>
  </si>
  <si>
    <t>1.08.021.0710</t>
  </si>
  <si>
    <t>1.08.090.0000</t>
  </si>
  <si>
    <t xml:space="preserve"> מתקן חשמל למזרקות מים ובריכות נוי</t>
  </si>
  <si>
    <t>1.08.090.0611</t>
  </si>
  <si>
    <t>1.09.000.0000</t>
  </si>
  <si>
    <t>1.09.011.0010</t>
  </si>
  <si>
    <t>1.09.011.0110</t>
  </si>
  <si>
    <t>1.10.000.0000</t>
  </si>
  <si>
    <t>1.10.031.0580</t>
  </si>
  <si>
    <t>1.10.050.0020</t>
  </si>
  <si>
    <t>1.11.000.0000</t>
  </si>
  <si>
    <t>1.11.011.0000</t>
  </si>
  <si>
    <t>תת פרק 11.11</t>
  </si>
  <si>
    <t>1.11.011.0010</t>
  </si>
  <si>
    <t>1.11.011.0205</t>
  </si>
  <si>
    <t>1.11.011.0800</t>
  </si>
  <si>
    <t>1.11.099.0000</t>
  </si>
  <si>
    <t>1.11.099.0001</t>
  </si>
  <si>
    <t>1.11.099.0002</t>
  </si>
  <si>
    <t>1.15.000.0000</t>
  </si>
  <si>
    <t>1.15.020.0000</t>
  </si>
  <si>
    <t>מפוחים</t>
  </si>
  <si>
    <t>1.15.020.0149</t>
  </si>
  <si>
    <t>1.15.020.0220</t>
  </si>
  <si>
    <t>1.15.020.0400</t>
  </si>
  <si>
    <t>1.15.020.0600</t>
  </si>
  <si>
    <t>1.15.020.0620</t>
  </si>
  <si>
    <t>1.15.040.0000</t>
  </si>
  <si>
    <t>מערכות מיזוג אוויר עצמאיות (פקג')</t>
  </si>
  <si>
    <t>1.15.040.0070</t>
  </si>
  <si>
    <t>1.15.040.0090</t>
  </si>
  <si>
    <t>1.15.041.0000</t>
  </si>
  <si>
    <t>מזגנים מפוצלים ויחידות מיני מרכזיות</t>
  </si>
  <si>
    <t>1.15.041.2000</t>
  </si>
  <si>
    <t>1.15.041.2810</t>
  </si>
  <si>
    <t>1.15.041.2820</t>
  </si>
  <si>
    <t>1.15.041.3750</t>
  </si>
  <si>
    <t>1.15.042.0000</t>
  </si>
  <si>
    <t>מערכות VRF</t>
  </si>
  <si>
    <t>1.15.042.0500</t>
  </si>
  <si>
    <t>1.15.042.0511</t>
  </si>
  <si>
    <t>1.15.042.0520</t>
  </si>
  <si>
    <t>1.15.042.0690</t>
  </si>
  <si>
    <t>1.15.042.0740</t>
  </si>
  <si>
    <t>1.15.042.1000</t>
  </si>
  <si>
    <t>1.15.061.0000</t>
  </si>
  <si>
    <t>תעלות פח למערכות פיזור אוויר</t>
  </si>
  <si>
    <t>1.15.061.0060</t>
  </si>
  <si>
    <t>1.15.061.0090</t>
  </si>
  <si>
    <t>1.15.062.0000</t>
  </si>
  <si>
    <t>צביעת תעלות לפיזור אוויר ומיגון תעלות בפני אש</t>
  </si>
  <si>
    <t>1.15.062.0010</t>
  </si>
  <si>
    <t>1.15.064.0000</t>
  </si>
  <si>
    <t>תעלות גמישות מאלומיניום לפיזור אוויר</t>
  </si>
  <si>
    <t>1.15.064.0020</t>
  </si>
  <si>
    <t>1.15.065.0000</t>
  </si>
  <si>
    <t>אביזרי פיזור אוויר</t>
  </si>
  <si>
    <t>1.15.065.0010</t>
  </si>
  <si>
    <t>1.15.065.0040</t>
  </si>
  <si>
    <t>1.15.065.0110</t>
  </si>
  <si>
    <t>1.15.065.0300</t>
  </si>
  <si>
    <t>1.15.065.0500</t>
  </si>
  <si>
    <t>1.15.065.0510</t>
  </si>
  <si>
    <t>1.15.070.0000</t>
  </si>
  <si>
    <t>מערכות אוורור וסינון אוויר למרחבים מוגנים ולמקלטים מוסדיים</t>
  </si>
  <si>
    <t>1.15.070.0010</t>
  </si>
  <si>
    <t>1.15.070.0410</t>
  </si>
  <si>
    <t>1.15.080.0000</t>
  </si>
  <si>
    <t>בידוד תרמי ואקוסטי לתעלות</t>
  </si>
  <si>
    <t>1.15.080.0010</t>
  </si>
  <si>
    <t>1.15.099.0000</t>
  </si>
  <si>
    <t>1.15.099.0001</t>
  </si>
  <si>
    <t>1.15.099.0002</t>
  </si>
  <si>
    <t>1.15.099.0003</t>
  </si>
  <si>
    <t>לוח חשמל, הזנה רגילה מותקן בגג המבנה מסומן לח-1.</t>
  </si>
  <si>
    <t>1.15.099.0004</t>
  </si>
  <si>
    <t>1.15.099.0005</t>
  </si>
  <si>
    <t>1.15.099.0006</t>
  </si>
  <si>
    <t>1.16.000.0000</t>
  </si>
  <si>
    <t>1.16.051.0000</t>
  </si>
  <si>
    <t xml:space="preserve"> בידוד צנרת מים חמים, עם טיט ורמיקוליט</t>
  </si>
  <si>
    <t>1.16.051.0010</t>
  </si>
  <si>
    <t>1.23.000.0000</t>
  </si>
  <si>
    <t>1.23.010.0000</t>
  </si>
  <si>
    <t>1.23.010.0400</t>
  </si>
  <si>
    <t>1.23.020.0000</t>
  </si>
  <si>
    <t>1.23.020.0060</t>
  </si>
  <si>
    <t>1.23.094.0000</t>
  </si>
  <si>
    <t>1.23.094.0040</t>
  </si>
  <si>
    <t>1.23.095.0000</t>
  </si>
  <si>
    <t>1.23.095.0030</t>
  </si>
  <si>
    <t>1.34.000.0000</t>
  </si>
  <si>
    <t>1.34.099.0000</t>
  </si>
  <si>
    <t>1.34.099.0001</t>
  </si>
  <si>
    <t>1.34.099.0002</t>
  </si>
  <si>
    <t>1.34.099.0003</t>
  </si>
  <si>
    <t>1.34.099.0004</t>
  </si>
  <si>
    <t>1.34.099.0005</t>
  </si>
  <si>
    <t>1.34.099.0006</t>
  </si>
  <si>
    <t>1.34.099.0007</t>
  </si>
  <si>
    <t>1.34.099.0008</t>
  </si>
  <si>
    <t>1.34.099.0009</t>
  </si>
  <si>
    <t>1.34.099.0010</t>
  </si>
  <si>
    <t>1.35.000.0000</t>
  </si>
  <si>
    <t>1.35.046.0000</t>
  </si>
  <si>
    <t>גילוי פריצה ומצוקה</t>
  </si>
  <si>
    <t>1.35.046.2330</t>
  </si>
  <si>
    <t>1.57.000.0000</t>
  </si>
  <si>
    <t>1.57.011.0000</t>
  </si>
  <si>
    <t>צינורות פלדה עם עטיפה חיצונית פוליאתילן</t>
  </si>
  <si>
    <t>1.57.011.0005</t>
  </si>
  <si>
    <t>1.57.014.0000</t>
  </si>
  <si>
    <t>חיבור קווי מים</t>
  </si>
  <si>
    <t>1.57.014.0045</t>
  </si>
  <si>
    <t>1.57.014.0064</t>
  </si>
  <si>
    <t>1.57.021.0000</t>
  </si>
  <si>
    <t>מגופים, מפעילים חשמליים למגופים ו-"גמל" מים</t>
  </si>
  <si>
    <t>1.57.021.0030</t>
  </si>
  <si>
    <t>1.57.026.0000</t>
  </si>
  <si>
    <t>ברזי כיבוי אש (הידרנטים) מחוץ לבניין</t>
  </si>
  <si>
    <t>1.57.026.0025</t>
  </si>
  <si>
    <t>1.57.027.0000</t>
  </si>
  <si>
    <t>תאים לאביזרים</t>
  </si>
  <si>
    <t>1.57.027.0040</t>
  </si>
  <si>
    <t>1.57.032.0000</t>
  </si>
  <si>
    <t>צינורות P.V.C ופוליאתילן לביוב ותיעול</t>
  </si>
  <si>
    <t>1.57.032.0010</t>
  </si>
  <si>
    <t>1.57.032.0020</t>
  </si>
  <si>
    <t>1.57.032.0030</t>
  </si>
  <si>
    <t>1.57.042.0000</t>
  </si>
  <si>
    <t>שוחות בקרה עגולות לביוב מחוליות טרומיות</t>
  </si>
  <si>
    <t>1.57.042.0010</t>
  </si>
  <si>
    <t>1.57.042.0030</t>
  </si>
  <si>
    <t>1.57.042.0040</t>
  </si>
  <si>
    <t>1.57.042.0050</t>
  </si>
  <si>
    <t>1.57.042.0330</t>
  </si>
  <si>
    <t>1.57.047.0000</t>
  </si>
  <si>
    <t>חיבור צינורות ביוב לשוחות קיימות</t>
  </si>
  <si>
    <t>1.57.047.0200</t>
  </si>
  <si>
    <t>1.57.072.0000</t>
  </si>
  <si>
    <t>עטיפת בטון לצינורות</t>
  </si>
  <si>
    <t>1.57.072.0010</t>
  </si>
  <si>
    <t>תחמ"ש EL-02 (לקוח)</t>
  </si>
  <si>
    <t>2.02.000.0000</t>
  </si>
  <si>
    <t>2.02.010.0011</t>
  </si>
  <si>
    <t>2.02.011.0000</t>
  </si>
  <si>
    <t>2.02.011.0040</t>
  </si>
  <si>
    <t>2.02.012.0000</t>
  </si>
  <si>
    <t>2.02.012.0400</t>
  </si>
  <si>
    <t>2.02.041.0030</t>
  </si>
  <si>
    <t>2.02.050.0000</t>
  </si>
  <si>
    <t>2.02.050.0070</t>
  </si>
  <si>
    <t>2.02.061.0000</t>
  </si>
  <si>
    <t>2.02.061.0030</t>
  </si>
  <si>
    <t>2.02.061.0040</t>
  </si>
  <si>
    <t>2.02.061.0070</t>
  </si>
  <si>
    <t>2.02.071.0000</t>
  </si>
  <si>
    <t>2.02.071.0310</t>
  </si>
  <si>
    <t>2.02.072.0000</t>
  </si>
  <si>
    <t>2.02.072.0020</t>
  </si>
  <si>
    <t>2.02.081.0000</t>
  </si>
  <si>
    <t>2.02.081.0060</t>
  </si>
  <si>
    <t>2.02.085.0000</t>
  </si>
  <si>
    <t>2.02.085.0110</t>
  </si>
  <si>
    <t>2.02.085.0350</t>
  </si>
  <si>
    <t>2.02.086.0000</t>
  </si>
  <si>
    <t>2.02.086.0020</t>
  </si>
  <si>
    <t>2.02.095.0000</t>
  </si>
  <si>
    <t>2.02.095.0011</t>
  </si>
  <si>
    <t>2.02.099.0000</t>
  </si>
  <si>
    <t>2.02.099.0001</t>
  </si>
  <si>
    <t>2.02.099.0002</t>
  </si>
  <si>
    <t>2.05.000.0000</t>
  </si>
  <si>
    <t>2.05.011.0000</t>
  </si>
  <si>
    <t>2.05.011.0037</t>
  </si>
  <si>
    <t>2.05.012.0000</t>
  </si>
  <si>
    <t>2.05.012.0200</t>
  </si>
  <si>
    <t>2.05.013.0000</t>
  </si>
  <si>
    <t>2.05.013.0036</t>
  </si>
  <si>
    <t>2.05.013.0080</t>
  </si>
  <si>
    <t>2.05.013.0090</t>
  </si>
  <si>
    <t>2.05.013.0280</t>
  </si>
  <si>
    <t>2.05.015.0000</t>
  </si>
  <si>
    <t>2.05.015.0035</t>
  </si>
  <si>
    <t>2.05.015.0200</t>
  </si>
  <si>
    <t>2.05.023.0000</t>
  </si>
  <si>
    <t>2.05.023.0050</t>
  </si>
  <si>
    <t>2.05.031.0000</t>
  </si>
  <si>
    <t>2.05.031.0020</t>
  </si>
  <si>
    <t>2.05.032.0000</t>
  </si>
  <si>
    <t>2.05.032.0008</t>
  </si>
  <si>
    <t>2.05.035.0000</t>
  </si>
  <si>
    <t>2.05.035.0011</t>
  </si>
  <si>
    <t>2.05.050.0000</t>
  </si>
  <si>
    <t>2.05.050.0060</t>
  </si>
  <si>
    <t>2.05.050.0300</t>
  </si>
  <si>
    <t>2.05.063.0000</t>
  </si>
  <si>
    <t>2.05.063.0071</t>
  </si>
  <si>
    <t>2.05.070.0000</t>
  </si>
  <si>
    <t>2.05.070.0040</t>
  </si>
  <si>
    <t>2.05.099.0000</t>
  </si>
  <si>
    <t>2.05.099.0001</t>
  </si>
  <si>
    <t>2.05.099.0002</t>
  </si>
  <si>
    <t>2.05.099.0003</t>
  </si>
  <si>
    <t>2.05.099.0004</t>
  </si>
  <si>
    <t>2.05.099.0005</t>
  </si>
  <si>
    <t>2.05.099.0006</t>
  </si>
  <si>
    <t>2.05.099.0007</t>
  </si>
  <si>
    <t>2.05.099.0008</t>
  </si>
  <si>
    <t>2.06.000.0000</t>
  </si>
  <si>
    <t>2.06.099.0000</t>
  </si>
  <si>
    <t>2.06.099.0001</t>
  </si>
  <si>
    <t>2.06.099.0010</t>
  </si>
  <si>
    <t>2.06.099.0050</t>
  </si>
  <si>
    <t>2.06.099.0080</t>
  </si>
  <si>
    <t>2.06.099.0090</t>
  </si>
  <si>
    <t>2.06.099.0120</t>
  </si>
  <si>
    <t>2.06.099.0140</t>
  </si>
  <si>
    <t>2.06.099.0146</t>
  </si>
  <si>
    <t>2.06.099.0147</t>
  </si>
  <si>
    <t>2.06.099.0150</t>
  </si>
  <si>
    <t>2.06.099.0151</t>
  </si>
  <si>
    <t>2.06.099.0160</t>
  </si>
  <si>
    <t>2.06.099.0190</t>
  </si>
  <si>
    <t>2.06.099.0210</t>
  </si>
  <si>
    <t>2.06.099.0220</t>
  </si>
  <si>
    <t>2.06.099.0230</t>
  </si>
  <si>
    <t>2.07.000.0000</t>
  </si>
  <si>
    <t>2.07.011.0000</t>
  </si>
  <si>
    <t>2.07.011.0400</t>
  </si>
  <si>
    <t>2.07.011.0420</t>
  </si>
  <si>
    <t>2.07.011.0440</t>
  </si>
  <si>
    <t>2.07.011.0450</t>
  </si>
  <si>
    <t>2.07.011.0470</t>
  </si>
  <si>
    <t>2.07.011.0472</t>
  </si>
  <si>
    <t>2.07.011.0490</t>
  </si>
  <si>
    <t>2.07.012.0000</t>
  </si>
  <si>
    <t>2.07.012.1000</t>
  </si>
  <si>
    <t>2.07.012.1010</t>
  </si>
  <si>
    <t>2.07.013.0000</t>
  </si>
  <si>
    <t>2.07.013.0320</t>
  </si>
  <si>
    <t>2.07.013.0350</t>
  </si>
  <si>
    <t>2.07.021.0000</t>
  </si>
  <si>
    <t>2.07.021.0240</t>
  </si>
  <si>
    <t>2.07.021.0400</t>
  </si>
  <si>
    <t>2.07.021.0420</t>
  </si>
  <si>
    <t>2.07.021.0450</t>
  </si>
  <si>
    <t>2.07.031.0000</t>
  </si>
  <si>
    <t>2.07.031.0395</t>
  </si>
  <si>
    <t>2.07.031.0460</t>
  </si>
  <si>
    <t>2.07.031.0470</t>
  </si>
  <si>
    <t>2.07.033.0000</t>
  </si>
  <si>
    <t>2.07.033.1010</t>
  </si>
  <si>
    <t>2.07.033.1020</t>
  </si>
  <si>
    <t>2.07.034.0000</t>
  </si>
  <si>
    <t>2.07.034.0040</t>
  </si>
  <si>
    <t>2.07.034.0045</t>
  </si>
  <si>
    <t>2.07.034.0402</t>
  </si>
  <si>
    <t>2.07.048.0000</t>
  </si>
  <si>
    <t>2.07.048.0360</t>
  </si>
  <si>
    <t>2.07.050.0000</t>
  </si>
  <si>
    <t>2.07.050.0020</t>
  </si>
  <si>
    <t>2.07.050.0025</t>
  </si>
  <si>
    <t>2.07.050.0220</t>
  </si>
  <si>
    <t>2.07.084.0000</t>
  </si>
  <si>
    <t>2.07.084.0012</t>
  </si>
  <si>
    <t>2.07.084.0190</t>
  </si>
  <si>
    <t>2.07.084.0200</t>
  </si>
  <si>
    <t>2.07.086.0000</t>
  </si>
  <si>
    <t>2.07.086.0010</t>
  </si>
  <si>
    <t>2.07.086.0020</t>
  </si>
  <si>
    <t>2.07.087.0000</t>
  </si>
  <si>
    <t>2.07.087.0007</t>
  </si>
  <si>
    <t>2.07.087.0008</t>
  </si>
  <si>
    <t>2.07.087.0010</t>
  </si>
  <si>
    <t>2.07.087.0020</t>
  </si>
  <si>
    <t>2.07.087.0030</t>
  </si>
  <si>
    <t>2.07.087.0080</t>
  </si>
  <si>
    <t>2.07.087.0138</t>
  </si>
  <si>
    <t>2.07.087.0140</t>
  </si>
  <si>
    <t>2.07.087.0150</t>
  </si>
  <si>
    <t>2.07.087.0220</t>
  </si>
  <si>
    <t>2.07.087.0810</t>
  </si>
  <si>
    <t>2.07.087.0872</t>
  </si>
  <si>
    <t>2.07.087.0890</t>
  </si>
  <si>
    <t>2.07.088.0000</t>
  </si>
  <si>
    <t>מערכת למניעת פתיחה אקראית של ספרינקלרים (דחוסה באוויר)</t>
  </si>
  <si>
    <t>2.07.088.0010</t>
  </si>
  <si>
    <t>2.07.099.0000</t>
  </si>
  <si>
    <t>2.07.099.0001</t>
  </si>
  <si>
    <t>2.07.099.0002</t>
  </si>
  <si>
    <t>2.07.099.0003</t>
  </si>
  <si>
    <t>2.08.000.0000</t>
  </si>
  <si>
    <t>2.08.021.0000</t>
  </si>
  <si>
    <t>2.08.021.0700</t>
  </si>
  <si>
    <t>2.08.021.0705</t>
  </si>
  <si>
    <t>2.08.021.0710</t>
  </si>
  <si>
    <t>2.08.090.0000</t>
  </si>
  <si>
    <t>2.08.090.0611</t>
  </si>
  <si>
    <t>2.09.000.0000</t>
  </si>
  <si>
    <t>2.09.011.0000</t>
  </si>
  <si>
    <t>תת פרק 9.11</t>
  </si>
  <si>
    <t>2.09.011.0010</t>
  </si>
  <si>
    <t>2.09.011.0110</t>
  </si>
  <si>
    <t>2.11.000.0000</t>
  </si>
  <si>
    <t>2.11.011.0000</t>
  </si>
  <si>
    <t>2.11.011.0010</t>
  </si>
  <si>
    <t>2.11.011.0205</t>
  </si>
  <si>
    <t>2.11.011.0800</t>
  </si>
  <si>
    <t>2.11.099.0000</t>
  </si>
  <si>
    <t>2.11.099.0001</t>
  </si>
  <si>
    <t>צביעת רצפות בטון במערכת אפוקסית בעובי כ- 500 מיקרון, לרבות הכנה מכאנית של פני משטח הבטון הקיים, שכבת יסוד קושר סילקוט 380 ושכבה סופית אפוקסי סילקוט 248 או ש"ע, בגוון RAL.</t>
  </si>
  <si>
    <t>2.11.099.0002</t>
  </si>
  <si>
    <t>צביעת רצפות בטון במערכת אפוקסית בעובי כ- 400 מיקרון, נגד חומצה.</t>
  </si>
  <si>
    <t>2.15.000.0000</t>
  </si>
  <si>
    <t>2.15.020.0000</t>
  </si>
  <si>
    <t>2.15.020.0152</t>
  </si>
  <si>
    <t>2.15.020.0220</t>
  </si>
  <si>
    <t>2.15.020.0400</t>
  </si>
  <si>
    <t>2.15.020.0600</t>
  </si>
  <si>
    <t>2.15.040.0000</t>
  </si>
  <si>
    <t>2.15.040.0070</t>
  </si>
  <si>
    <t>2.15.040.0080</t>
  </si>
  <si>
    <t>2.15.041.0000</t>
  </si>
  <si>
    <t>2.15.041.0512</t>
  </si>
  <si>
    <t>2.15.041.3750</t>
  </si>
  <si>
    <t>2.15.042.0000</t>
  </si>
  <si>
    <t>2.15.042.0500</t>
  </si>
  <si>
    <t>2.15.042.0511</t>
  </si>
  <si>
    <t>2.15.042.0520</t>
  </si>
  <si>
    <t>2.15.042.0690</t>
  </si>
  <si>
    <t>2.15.042.0720</t>
  </si>
  <si>
    <t>2.15.061.0000</t>
  </si>
  <si>
    <t>2.15.061.0090</t>
  </si>
  <si>
    <t>2.15.062.0000</t>
  </si>
  <si>
    <t>2.15.062.0010</t>
  </si>
  <si>
    <t>2.15.064.0000</t>
  </si>
  <si>
    <t>2.15.064.0020</t>
  </si>
  <si>
    <t>2.15.065.0000</t>
  </si>
  <si>
    <t>2.15.065.0040</t>
  </si>
  <si>
    <t>2.15.065.0300</t>
  </si>
  <si>
    <t>2.15.065.0500</t>
  </si>
  <si>
    <t>2.15.065.0510</t>
  </si>
  <si>
    <t>2.15.080.0000</t>
  </si>
  <si>
    <t>2.15.080.0010</t>
  </si>
  <si>
    <t>2.15.099.0000</t>
  </si>
  <si>
    <t>2.15.099.0001</t>
  </si>
  <si>
    <t>יחידת טיפול באויר מסוג התפשטות ישירה לספיקה CFM 600 עבור חדר מצברים לקוח יחידה במבנה חוץ, דבל סקין בעויב "2.</t>
  </si>
  <si>
    <t>2.15.099.0002</t>
  </si>
  <si>
    <t>לוח חשמל, הזנה רגילה מותקן בגג המבנה מסומן לח-3.</t>
  </si>
  <si>
    <t>2.15.099.0003</t>
  </si>
  <si>
    <t>2.15.099.0004</t>
  </si>
  <si>
    <t>לוח חשמל, הזנה חירום מותקן בגג המבנה מסומן לח-4.</t>
  </si>
  <si>
    <t>2.15.099.0005</t>
  </si>
  <si>
    <t>2.15.099.0006</t>
  </si>
  <si>
    <t>2.23.000.0000</t>
  </si>
  <si>
    <t>2.23.010.0400</t>
  </si>
  <si>
    <t>2.23.020.0000</t>
  </si>
  <si>
    <t>2.23.020.0060</t>
  </si>
  <si>
    <t>2.23.094.0000</t>
  </si>
  <si>
    <t>2.23.094.0040</t>
  </si>
  <si>
    <t>2.23.095.0000</t>
  </si>
  <si>
    <t>2.23.095.0030</t>
  </si>
  <si>
    <t>2.34.000.0000</t>
  </si>
  <si>
    <t>2.34.099.0000</t>
  </si>
  <si>
    <t>2.34.099.0001</t>
  </si>
  <si>
    <t>2.34.099.0002</t>
  </si>
  <si>
    <t>2.34.099.0003</t>
  </si>
  <si>
    <t>2.34.099.0004</t>
  </si>
  <si>
    <t>2.34.099.0005</t>
  </si>
  <si>
    <t>2.34.099.0006</t>
  </si>
  <si>
    <t>2.34.099.0007</t>
  </si>
  <si>
    <t>2.34.099.0008</t>
  </si>
  <si>
    <t>2.34.099.0009</t>
  </si>
  <si>
    <t>2.34.099.0010</t>
  </si>
  <si>
    <t>2.34.099.0011</t>
  </si>
  <si>
    <t>2.34.099.0012</t>
  </si>
  <si>
    <t>2.34.099.0013</t>
  </si>
  <si>
    <t>2.34.099.0014</t>
  </si>
  <si>
    <t>2.34.099.0015</t>
  </si>
  <si>
    <t>2.35.000.0000</t>
  </si>
  <si>
    <t>2.35.046.0000</t>
  </si>
  <si>
    <t xml:space="preserve"> גילוי פריצה ומצוקה</t>
  </si>
  <si>
    <t>2.35.046.2330</t>
  </si>
  <si>
    <t>2.57.000.0000</t>
  </si>
  <si>
    <t>2.57.011.0000</t>
  </si>
  <si>
    <t>2.57.011.0005</t>
  </si>
  <si>
    <t>2.57.014.0000</t>
  </si>
  <si>
    <t>2.57.014.0045</t>
  </si>
  <si>
    <t>2.57.014.0064</t>
  </si>
  <si>
    <t>2.57.021.0000</t>
  </si>
  <si>
    <t>2.57.021.0030</t>
  </si>
  <si>
    <t>2.57.026.0000</t>
  </si>
  <si>
    <t>2.57.026.0025</t>
  </si>
  <si>
    <t>2.57.027.0000</t>
  </si>
  <si>
    <t>2.57.027.0040</t>
  </si>
  <si>
    <t>2.57.032.0000</t>
  </si>
  <si>
    <t>2.57.032.0010</t>
  </si>
  <si>
    <t>2.57.032.0020</t>
  </si>
  <si>
    <t>2.57.032.0030</t>
  </si>
  <si>
    <t>2.57.042.0000</t>
  </si>
  <si>
    <t>2.57.042.0010</t>
  </si>
  <si>
    <t>2.57.042.0030</t>
  </si>
  <si>
    <t>2.57.042.0040</t>
  </si>
  <si>
    <t>2.57.042.0050</t>
  </si>
  <si>
    <t>2.57.042.0330</t>
  </si>
  <si>
    <t>2.57.047.0000</t>
  </si>
  <si>
    <t>2.57.047.0200</t>
  </si>
  <si>
    <t>2.57.072.0000</t>
  </si>
  <si>
    <t>2.57.072.0010</t>
  </si>
  <si>
    <t>2.57.099.0000</t>
  </si>
  <si>
    <t>2.57.099.0001</t>
  </si>
  <si>
    <t>תחמ"ש חצר</t>
  </si>
  <si>
    <t>נת"י 06/24</t>
  </si>
  <si>
    <t>פרקי בטון, קונסטרוקציה וכלונסאות</t>
  </si>
  <si>
    <t xml:space="preserve">יח'   </t>
  </si>
  <si>
    <t>51.XX</t>
  </si>
  <si>
    <t>פרק 51</t>
  </si>
  <si>
    <t>03</t>
  </si>
  <si>
    <t>פרק 03 כיבוי אש</t>
  </si>
  <si>
    <t/>
  </si>
  <si>
    <t>03.11</t>
  </si>
  <si>
    <t>צינורות פלדה לאספקת מים</t>
  </si>
  <si>
    <t>03.57</t>
  </si>
  <si>
    <t>03.57.011</t>
  </si>
  <si>
    <t>03.57.011.3010</t>
  </si>
  <si>
    <t>03.57.011.3020</t>
  </si>
  <si>
    <t>03.57.011.3030</t>
  </si>
  <si>
    <t>03.57.026</t>
  </si>
  <si>
    <t>03.57.026.0023</t>
  </si>
  <si>
    <t>קומפ</t>
  </si>
  <si>
    <t>03.57.026.0031</t>
  </si>
  <si>
    <t>03.57.026.0041</t>
  </si>
  <si>
    <t>03.57.026.0070</t>
  </si>
  <si>
    <t>03.57.026.0080</t>
  </si>
  <si>
    <t>90</t>
  </si>
  <si>
    <t>90.0001</t>
  </si>
  <si>
    <t>לא כולל חשמל, לא כולל מע"מ</t>
  </si>
  <si>
    <t>התוכנית הסטטוטורית מועמסת על הדפו מסובים</t>
  </si>
  <si>
    <t>פרק 2 - פאושלי</t>
  </si>
  <si>
    <t>כ"כ עבודות  - ראה גיליון נפרד</t>
  </si>
  <si>
    <t>סיווג חומר/עבודה/ציוד</t>
  </si>
  <si>
    <t>פרק 1 - ציוד עיקרי</t>
  </si>
  <si>
    <t>ציוד מתח עליון</t>
  </si>
  <si>
    <t>מתכנן</t>
  </si>
  <si>
    <t>מש"ז עם 5 גרעינים</t>
  </si>
  <si>
    <t>מגן מתח יתר</t>
  </si>
  <si>
    <t>לוח Primary GIS) MVP-1)</t>
  </si>
  <si>
    <t>בסיס ללוח GIS – 33kV, בעל 13 עמודות כמפורט במפרט זה, המחיר כולל העמדה, עיגון ופילוס של כל עמודה למבנה תמיכה מפלדה בחלל החדר.
מידות הבסיס - בהתאם למידות הלוח.</t>
  </si>
  <si>
    <t>עמודת כניסה עם מפסק, בהתאם לתוכניות הלוח</t>
  </si>
  <si>
    <t>עמודת מקשר עם מפסק, בהתאם לתוכניות הלוח</t>
  </si>
  <si>
    <t>עמודת יציאה עם מפסק, בהתאם לתוכניות הלוח</t>
  </si>
  <si>
    <t xml:space="preserve">בדיקה מלאה במפעל, לרבות הנפקת דו"ח ו- Routine tests </t>
  </si>
  <si>
    <t xml:space="preserve">בדיקה מלאה בשטח, לרבות הנפקת דו"ח בדיקה. </t>
  </si>
  <si>
    <t>בדיקות והכנסה לניצול, לרבות כיול ותכנות ממסרים, בדיקת הגנות וחיגורים עבור הלוח.</t>
  </si>
  <si>
    <t>ארון בטיחות</t>
  </si>
  <si>
    <t>אספקת הלוח והובלה לאתר</t>
  </si>
  <si>
    <t>קומפלט</t>
  </si>
  <si>
    <t>התקנה וחיבור בחדר חשמל בתחמ"ש מסובים - לרבות הרכבה, חיבור וחיווט ולרבות כל העבודות וחומרי העזר הנדרשים, גם אם הדבר אינו כתוב במפורש</t>
  </si>
  <si>
    <t>HV Power Transformer</t>
  </si>
  <si>
    <t>Design, build and test of a power transformer 90/70 MVA KNAN/KNAF 161/33kV with OLTC, including all accessories and all described in the spec</t>
  </si>
  <si>
    <t>Unit</t>
  </si>
  <si>
    <t>Transportation to site, assembling and installation, including start-up, commissioning, and site tests.</t>
  </si>
  <si>
    <t>Grounding Transformer</t>
  </si>
  <si>
    <t>Design, build and test of 33kV, 500A  grounding transformer including all accessories and all described in the spec</t>
  </si>
  <si>
    <t>MV/LV Transformer</t>
  </si>
  <si>
    <t>Unit price for one (1) 250 kVA sealed liquid-immersed transformer as per this specification’s requirements.</t>
  </si>
  <si>
    <t>Spare parts for one (1) 250 kVA sealed liquid-immersed transformer, as per purchaser’s-approved spare parts list</t>
  </si>
  <si>
    <t>פרק 2 - ציוד ותשתיות חשמל נלווים לציוד עיקרי</t>
  </si>
  <si>
    <t>לוחות חלוקה במתח נמוך</t>
  </si>
  <si>
    <t>לוחות חלוקה כולל תכנון, אישורים, ייצור, אספקה, הובלה לשטח, התקנה (כולל אספקת בסיס), הפעלה, בדיקות והכנסה לניצול</t>
  </si>
  <si>
    <t>מערכות AC/DC</t>
  </si>
  <si>
    <t>Comp.</t>
  </si>
  <si>
    <t>לוחות פיקוד</t>
  </si>
  <si>
    <t>לוחות שטח</t>
  </si>
  <si>
    <t>הארקות</t>
  </si>
  <si>
    <t>08.035.0090</t>
  </si>
  <si>
    <t>08.034.0160</t>
  </si>
  <si>
    <t>08.034.0130</t>
  </si>
  <si>
    <t>08.034.0110</t>
  </si>
  <si>
    <t>08.034.0090</t>
  </si>
  <si>
    <t>08.034.0080</t>
  </si>
  <si>
    <t>08.040.0015</t>
  </si>
  <si>
    <t>סולמות, תעלות ומובלים</t>
  </si>
  <si>
    <t>מוליכים ומחברים - מתח עליון</t>
  </si>
  <si>
    <t>תאורת חוץ</t>
  </si>
  <si>
    <t>תאורת פנים</t>
  </si>
  <si>
    <t>אספקה, התקנה והרכבה של גוף תאורת חירום בעל תו תקן ישראלי מוגן התפוצצות לרבות כבל בחתך של עד וכולל 2.5 ממ"ר ובאורך של עד וכולל 40 מטרים</t>
  </si>
  <si>
    <t>אספקה, התקנה והרכבה של גוף תאורת חרום בעל תו תקן ישראלי לרבות כבל בחתך של עד וכולל 2.5 ממ"ר ובאורך של עד וכולל 40 מטרים</t>
  </si>
  <si>
    <t>שקעים וקופסאות שקעים</t>
  </si>
  <si>
    <t>כבלי פיקוד וכוח במתח נמוך</t>
  </si>
  <si>
    <t>m</t>
  </si>
  <si>
    <t>חומרים ועבודות עזר</t>
  </si>
  <si>
    <t>מחיר אחיד עבור טון פלדה מגלוונת, בכל צורה, מידה וגודל נדרשים בתוכניות חשמל</t>
  </si>
  <si>
    <t>משיכה ממחסני לקוח, הובלה לאתר, פירוק מאריזה, העמדה, התקנה והרכבה של פורטל קו - בהתאם לתוכניות קונסטרוקטור, לרבות הארקה בהתאם לתוכניות חשמל והנחיות חברת החשמל</t>
  </si>
  <si>
    <t>יש לוודא שאין כפילות עם קונסטרוקציית פלדה או לחילופין לוודא שמופיע בקונסטרוקציה של החצר ואז למחוק סעיף זה מפה.</t>
  </si>
  <si>
    <t>Day</t>
  </si>
  <si>
    <t>חודשים</t>
  </si>
  <si>
    <t>האם כולל בתחזוקה המשמרת? לא נכון</t>
  </si>
  <si>
    <t>מחיר קומפלט עבור ביצוע סיליגארד על כלל המבודדים בתחמ"ש, לרבות אספקת הסיליגארד, חומרי העזר והכלים הנדרשים</t>
  </si>
  <si>
    <t>מחיר עבור שעת עבודה אחת של חשמלאי בכיר או מנהל עבודה</t>
  </si>
  <si>
    <t>מחיר עבור שעת עבודה אחת של חשמלאי עוזר או מוסמך</t>
  </si>
  <si>
    <t>מחיר אחיד עבור אטימת פתח בשטח של מטר רבוע אחד באמצעות חומר איטום מעכב בעירה, לרבות אספקת חומר האיטום, כוח האדם, הכלים וחומרי העזר הדרושים עבור אטימה תקנית ומושלמת של אטימת פתח - לרבות פתחים בקירות, פתחים בתקרות, פתחים ברצפה ופתחים בתחתית לוח חשמל</t>
  </si>
  <si>
    <t>מחיר קומפלט עבור SIT בדיקות אינטרגטיביות של התחמ"ש, לרבות בדיקות בהתאם ל MDSM וכולל ביצוע של בדיקות שיבוצעו ע"י חח"י על פי נוהל חיבור לקוחות. בדיקת בודק 3 לתחמ"ש, ועבודה בהתאם להנחיות בודקי חברת החשמל עד וכולל מועד חשמול התחמ"ש.</t>
  </si>
  <si>
    <t>מחיר קומפלט עבור רכש, הובלה והעמדה של ארון מאריקים אחד. מיקום התקנת הארון יתואם עם חברת חשמל</t>
  </si>
  <si>
    <t>מחיר קומפלט עבור ארון ציוד בטיחות אחד, לרבות כובע מגן, כפפות, שלטים תפעוליים, פנס נטען, בודק מתח 33 ק"ו, שטיח 30 ק"ו 24x1 מ'</t>
  </si>
  <si>
    <t>לוחות הגנה</t>
  </si>
  <si>
    <t>Client IED-s</t>
  </si>
  <si>
    <t>מערכות גילוי אש, כריזה וכיבוי בגז</t>
  </si>
  <si>
    <t>מערכות גילוי אש, כריזה וכיבוי בגז כולל תכנון, אספקת כל החומרים, התקנה, הפילה ובדיקות, אישור מכון התקנים, אישור כבאות לצורף טופס 4</t>
  </si>
  <si>
    <t>תכנון</t>
  </si>
  <si>
    <t xml:space="preserve">על פי פלג, התכנון אמור להיות כ 5% מערך המטלה - זו ההערכה שלנו. מוזמנים לתקן. </t>
  </si>
  <si>
    <t>התאמת כל התוכניות לציוד שנרכש ואישורן בנוגה</t>
  </si>
  <si>
    <t>אישור ציוד בנוגה</t>
  </si>
  <si>
    <t>הכנת תוכניות להשלמת התכנון</t>
  </si>
  <si>
    <t>חשמל הקמה</t>
  </si>
  <si>
    <t>האם קשור לקטגוריית תשלומים לחח"י ? לא. הופרד</t>
  </si>
  <si>
    <t>לבדוק עם פלג האם נדרש תימחור אתר התארגנות. אם לא, יש למחוק סעיפים אלו</t>
  </si>
  <si>
    <t>לוחות כבילה ותאורה למתקן חשמל הקמה</t>
  </si>
  <si>
    <t>פרק 3 - תחזוקה</t>
  </si>
  <si>
    <t xml:space="preserve">תחזוקה שוטפת לחצר חח"י ממועד קבלת הנחיית נת"ע, בהתייחס לאתר העבודות ו/או אתר התארגנות בהתאם לסעיף 38.12 בהסכם. </t>
  </si>
  <si>
    <t>אנשי החיווט אמורים להיות כחלק מהתחזוקה המשמרת - נלקח בחשבון ??
נדרש חישוב עבור סעיף זה (כמות חודשים, מחיר לחודש) - לא נכון</t>
  </si>
  <si>
    <t xml:space="preserve">תחזוקה משמרת לחצר נת"ע ממועד קבלת הנחיית נת"ע, בהתייחס לאתר העבודות ו/או אתר התארגנות בהתאם לסעיף 38.12 בהסכם. </t>
  </si>
  <si>
    <t>פרק 4 - חלקי חילוף</t>
  </si>
  <si>
    <t>הקצב לחלקי חילוף עבור חצר חח"י</t>
  </si>
  <si>
    <t>הקצב לחלקי חילוף עבור חצר נת"ע</t>
  </si>
  <si>
    <t>פרק 5 - הקצבים</t>
  </si>
  <si>
    <t>תשלום בגין סילוק פסולת ועודפי חפירה לרבות העמסה, שינוע ואגרות הטמנה בהתאם לאמור בתנאים המיוחדים/לפי סעיף 22.8 בהסכם קבלנים מזדמנים</t>
  </si>
  <si>
    <t>הקצב עבור תחזוקת אתר התארגנות, אתרי העבודה, לרבות גידור, דרכי גישה והשטחים הציבוריים הסמוכים אליהם</t>
  </si>
  <si>
    <t>בזמן שלא תהיה נוכחות של קבלן אחר מלבד הקבלן שעובד בדיפו</t>
  </si>
  <si>
    <t>הקצב 2 עבור תחזוקת אתר התארגנות, אתרי העבודה, לרבות גידור, דרכי גישה והשטחים הציבוריים הסמוכים אליהם</t>
  </si>
  <si>
    <t>ממועד יציאת  קבלן ADW ועד לכניסת קבלן אינפרא 1 או אינפרא 2.</t>
  </si>
  <si>
    <t xml:space="preserve">הקצב לעבודות לילה בהתאם להנחיות המפקח בכתב כמפורט בסעיף 17.2 להסכם ובהתאם לאמור בתנאים המיוחדים. התשלום הינו בגין התארגנות מיוחדת לרבות העמדת עובדים לשעות הלילה, הובלות חומרים וציוד, ונקיון שטח העבודות לאחר סיום. </t>
  </si>
  <si>
    <t xml:space="preserve">בהתאם להחלטת נת"ע יש לשלם בנפרד בגין עבודות לילה. יעודכן בתנאים המיוחדים. יקבע הקצב  בהתאם לקידום זמינות  (5,000 ₪ קומפלט בגין כל לילה). </t>
  </si>
  <si>
    <t>הקצב בגין אחריות כוללת לבטיחות ובגין תיאום ואספקת שירותים לגוף הציבורי ו/או לקבלן הממונה בהתאם לאמור בסעיף 35.9 להסכם</t>
  </si>
  <si>
    <t>ישולם בהתאם לביצוע בפועל - אחוז התשלום בהתאם לסוג ההתקשרות, וחישוב ערך העבודה ההנדסית בהתאם לסעיף 35.9.3</t>
  </si>
  <si>
    <t>סביבה</t>
  </si>
  <si>
    <t>הקצב עבור שירותי אקוסטיקה/אקוסטיקאי בהתאם לאמור בפרק 20 במפרט הדרישות הכלליות</t>
  </si>
  <si>
    <t>הקצב עבור ביצוע דגימות קרקע, גזי קרקע ומי תהום בהתאם לאמור בפרק 20 במפרט הדרישות הכלליות</t>
  </si>
  <si>
    <t xml:space="preserve">השתתפות המזמין בהעסקת בעלי תפקידים מטעם הקבלן לפי סעיף 11 להסכם </t>
  </si>
  <si>
    <t xml:space="preserve">בהתאם להחלטת נת"ע יש לשלם בנפרד. לאה ביקשה שנבדוק נחיצות של כלל בעלי תפקיד ונמפה את המועדים הרלבנטיים להעסקתם בשים לב לכך שמדובר בתקופת תכנון וביצוע. </t>
  </si>
  <si>
    <t>עלויות כח אדם ותקורות לשמירת אתר העבודות החל ממועד סיומן המהותי של העבודות ועד למועד מסירתן הסופית לפי סעיף 15.6.5 להסכם</t>
  </si>
  <si>
    <t xml:space="preserve">יתקיים בהמשך דיון עם עו"ד בנוגע לנחיצות. ייתכן שנדרש לשמר הקצב כלשהו. </t>
  </si>
  <si>
    <t>פרק 6 - תשלומים לחברת החשמל</t>
  </si>
  <si>
    <t>רשות החשמל ספר תעריפים</t>
  </si>
  <si>
    <t>תעריף חיבור ראשון לרשת ההולכה 161 ק"ו עלות ל-KVA מותקן</t>
  </si>
  <si>
    <t>תשלומים לחח"י - להפריד כקטגוריה נפרדת משאר כתב הכמויות. בוצע</t>
  </si>
  <si>
    <t>תכנון ואיתור תוואי לקווי מתח עליון ועל עליון המבוצע מחוץ למתקן פרטי</t>
  </si>
  <si>
    <t>הכנת תכנית מיתאם המבוצעת מחוץ למתקן פרטי</t>
  </si>
  <si>
    <t>בדיקת תוכניות ואישורן על ידי מנהל המערכת</t>
  </si>
  <si>
    <t>בדיקות חובה לתחמ"ש שבעה שדות</t>
  </si>
  <si>
    <t>הקמת מערכות תקשורת לחיבור תחמ"ש לרשת ההולכה</t>
  </si>
  <si>
    <t>מול ימית - מסמכים להוכחת קבלן לעמידה באבני דרך</t>
  </si>
  <si>
    <t>מול ימית - תכולת הגדרת מחיר היחידה.</t>
  </si>
  <si>
    <t>29.06.2025</t>
  </si>
  <si>
    <t>הגשה לנת"ע GW3</t>
  </si>
  <si>
    <t>לתאריך 7.7.25</t>
  </si>
  <si>
    <t>אירה :</t>
  </si>
  <si>
    <t>1. תנאים מיוחדים</t>
  </si>
  <si>
    <t>ימית</t>
  </si>
  <si>
    <t>2. מסמך cost</t>
  </si>
  <si>
    <t>אביעד</t>
  </si>
  <si>
    <t>3. אבני דרך חוזיות</t>
  </si>
  <si>
    <t>פלג + ארז</t>
  </si>
  <si>
    <t>4. סיכונים</t>
  </si>
  <si>
    <t>פלג + יפים</t>
  </si>
  <si>
    <t>צריך לקחת פורמט מפנינה</t>
  </si>
  <si>
    <t>5. מפרט</t>
  </si>
  <si>
    <t>יפים צריך להציף</t>
  </si>
  <si>
    <t>לצרף</t>
  </si>
  <si>
    <t>הסכם תיאום טכני</t>
  </si>
  <si>
    <t>נוהל חיבור לקוחות</t>
  </si>
  <si>
    <t>הצהרת המתכננים שעבדו על פי הנוהל הזה מול אשר דיוויס</t>
  </si>
  <si>
    <t xml:space="preserve">מפרט הנדסה אזרחית </t>
  </si>
  <si>
    <t>ידין ונועם</t>
  </si>
  <si>
    <t>את התיקונים יש להעביר לבוריס.פ</t>
  </si>
  <si>
    <t>פרקים בכתב הכמויות מול מפרטים - האם יש פירוט במפרט?</t>
  </si>
  <si>
    <t>ימית - תכולת מחירים</t>
  </si>
  <si>
    <t>נושא</t>
  </si>
  <si>
    <t>סכום באומדן</t>
  </si>
  <si>
    <t>בקרה</t>
  </si>
  <si>
    <t>משך בלוז</t>
  </si>
  <si>
    <t>הגשת מפרטים</t>
  </si>
  <si>
    <t xml:space="preserve">אישור נוגה </t>
  </si>
  <si>
    <t>אישורי תכנון</t>
  </si>
  <si>
    <t>מקדמה להזמנה</t>
  </si>
  <si>
    <t>FAT</t>
  </si>
  <si>
    <t>הגעה לארץ והובלה לאתר</t>
  </si>
  <si>
    <t>עבודות הנדסיות</t>
  </si>
  <si>
    <t>Mobilization</t>
  </si>
  <si>
    <t>תקרות</t>
  </si>
  <si>
    <t>השלמת שלד</t>
  </si>
  <si>
    <t>השלמת מערכות</t>
  </si>
  <si>
    <t>השלמת המבנה</t>
  </si>
  <si>
    <t>עבודות חשמל</t>
  </si>
  <si>
    <t>מקדמה</t>
  </si>
  <si>
    <t>התקנת ציוד</t>
  </si>
  <si>
    <t>כבילה</t>
  </si>
  <si>
    <t>השלמה</t>
  </si>
  <si>
    <t>בדיקה חח"י</t>
  </si>
  <si>
    <t>תשלומים לחחי</t>
  </si>
  <si>
    <t>מקדמה לחחי</t>
  </si>
  <si>
    <t>בעלי תפקיד</t>
  </si>
  <si>
    <t>בקובץ אומדן ללא בצם</t>
  </si>
  <si>
    <t>Contractors In Depot Area</t>
  </si>
  <si>
    <t>Start</t>
  </si>
  <si>
    <t>Finish</t>
  </si>
  <si>
    <t>Ad_w</t>
  </si>
  <si>
    <t>Infra 1 (Track Junction Portal)</t>
  </si>
  <si>
    <t>HV_SS Civil</t>
  </si>
  <si>
    <t>Infra 2 Civil (inc. T&amp;C)</t>
  </si>
  <si>
    <t>Interfaces:</t>
  </si>
  <si>
    <t>Contractors</t>
  </si>
  <si>
    <t>Duration in Months</t>
  </si>
  <si>
    <t>Only Ad_W</t>
  </si>
  <si>
    <t>AD_W+Infra 1</t>
  </si>
  <si>
    <t>AD_W+HV_SS</t>
  </si>
  <si>
    <t>AD_W+HV_SS+Infra 1</t>
  </si>
  <si>
    <t>HV_SS+Infra 1</t>
  </si>
  <si>
    <t>HV_SS+Infra 1+Infra2</t>
  </si>
  <si>
    <t>Only HV_SS</t>
  </si>
  <si>
    <t>HV_SS+Infra 2</t>
  </si>
  <si>
    <t>Only Infra 2</t>
  </si>
  <si>
    <t>* Infra 1  = track junction portal execution in the depot area</t>
  </si>
  <si>
    <t>06.099.0001</t>
  </si>
  <si>
    <t>06.099.0080</t>
  </si>
  <si>
    <t>06.099.0120</t>
  </si>
  <si>
    <t>06.099.0150</t>
  </si>
  <si>
    <t>לא כולל תשלומים לחח"י</t>
  </si>
  <si>
    <t>לא כולל מע"מ</t>
  </si>
  <si>
    <t>Advanced Work (AD_W)</t>
  </si>
  <si>
    <t>לא מעודכן!!</t>
  </si>
  <si>
    <t>M3202</t>
  </si>
  <si>
    <t>Segment Numbers</t>
  </si>
  <si>
    <t>ELEMENT- M3202-RS01-Mesubim Depot HV Substation</t>
  </si>
  <si>
    <t>Location</t>
  </si>
  <si>
    <t>Or Yehuda</t>
  </si>
  <si>
    <t>Duration (month)</t>
  </si>
  <si>
    <t>Category</t>
  </si>
  <si>
    <t>Details</t>
  </si>
  <si>
    <t>Total Cost (NIS)</t>
  </si>
  <si>
    <t>Comments</t>
  </si>
  <si>
    <t xml:space="preserve">Civil Engineering
הנדסה אזרחית </t>
  </si>
  <si>
    <t>EL-01 תחמ"ש</t>
  </si>
  <si>
    <t>סה"כ אומדן תחמ"ש EL-01</t>
  </si>
  <si>
    <t>EL-02 תחמ"ש</t>
  </si>
  <si>
    <t>סה"כ אומדן תחמ"ש EL-02</t>
  </si>
  <si>
    <t>Total Civil Works</t>
  </si>
  <si>
    <t>סה"כ אומדן עבודה אזרחית</t>
  </si>
  <si>
    <t>HV
עבודות חשמל</t>
  </si>
  <si>
    <t>עבודות חשמל וציוד מתח נמוך</t>
  </si>
  <si>
    <t>מבני תמך</t>
  </si>
  <si>
    <t>Total electric works</t>
  </si>
  <si>
    <t xml:space="preserve">ציוד </t>
  </si>
  <si>
    <t>Client Main 400V Panel (MAC/CLN) - HOLD</t>
  </si>
  <si>
    <t>AC/DC Systems</t>
  </si>
  <si>
    <t>Client Training</t>
  </si>
  <si>
    <t>Communication Cables</t>
  </si>
  <si>
    <t>מערכת גילוי אש</t>
  </si>
  <si>
    <t>מערכת תקשורת דו סטרית לאזור מחסה</t>
  </si>
  <si>
    <t>תשלומים לחברת חשמל (כולל 18% מע"מ)</t>
  </si>
  <si>
    <t>Total HV</t>
  </si>
  <si>
    <t>Total incl. additions</t>
  </si>
  <si>
    <t>סה"כ אומדן כולל תוספות נוספות</t>
  </si>
  <si>
    <t xml:space="preserve">Areas not covered above- נושאים נוספים כגון בעלי תפקידים ותחזוקת אתרי התארגנות </t>
  </si>
  <si>
    <t>70,000 X 50 months</t>
  </si>
  <si>
    <t>Design</t>
  </si>
  <si>
    <t>פלג הוסיף</t>
  </si>
  <si>
    <t>Contingencies and Risk</t>
  </si>
  <si>
    <t>תוספת בצ"מ  20%</t>
  </si>
  <si>
    <t>Total incl. Contingencies and Risk</t>
  </si>
  <si>
    <t xml:space="preserve">סה"כ אומדן כולל תוספת בצ"מ </t>
  </si>
  <si>
    <t>Total  ROUND</t>
  </si>
  <si>
    <t>סה"כ אומדן מעוגל כולל תוספות נוספות ובצ"מ</t>
  </si>
  <si>
    <t>Sharon Volfer</t>
  </si>
  <si>
    <t>Pnina Glushkoff</t>
  </si>
  <si>
    <t>Azriel Har Lavan</t>
  </si>
  <si>
    <t>Arik Amir</t>
  </si>
  <si>
    <t>Anna Sokolsky</t>
  </si>
  <si>
    <t>BOQ- M3-MLE-DEA-M3202-RS01-HVD-AAA-BOQ-000001  Tender</t>
  </si>
  <si>
    <t>מחירון מקור</t>
  </si>
  <si>
    <t>סעיף מקור</t>
  </si>
  <si>
    <t>האם בוצע שינוי בסעיף</t>
  </si>
  <si>
    <t>מספר סעיף מוצע</t>
  </si>
  <si>
    <t>מספר פרק</t>
  </si>
  <si>
    <t>מספר תת-פרק</t>
  </si>
  <si>
    <t>שייך לאבן דרך</t>
  </si>
  <si>
    <t>יחידת מידה</t>
  </si>
  <si>
    <t>מחיר יח'</t>
  </si>
  <si>
    <t>מחיר מוצע (₪)</t>
  </si>
  <si>
    <t>סיכום לפרק</t>
  </si>
  <si>
    <t>עמודה9</t>
  </si>
  <si>
    <t>Column1</t>
  </si>
  <si>
    <t xml:space="preserve">CB 1 pole operation </t>
  </si>
  <si>
    <t xml:space="preserve">CB 3 pole operation </t>
  </si>
  <si>
    <t xml:space="preserve">DS + ES </t>
  </si>
  <si>
    <t xml:space="preserve">DS + ESx2 </t>
  </si>
  <si>
    <t xml:space="preserve">CT - 5 sec. cores (1 pole) </t>
  </si>
  <si>
    <t xml:space="preserve">PT - 4 sec. cores (1 pole) </t>
  </si>
  <si>
    <t xml:space="preserve">LA (1 pole) </t>
  </si>
  <si>
    <t xml:space="preserve">Pole insulator </t>
  </si>
  <si>
    <t>לוחות</t>
  </si>
  <si>
    <t>לוחות החלוקה יוצרו ע"י אחרים. באחריות הקבלן למשוך את הלוחות, שרשומים בסעיף זה ממחסני הלקוח, לפרק ולסלק את האריזה של הלוחות, להעמיד, לפלס ולעגן למסגרות פלדה קיימות באתר</t>
  </si>
  <si>
    <t>לוח חלוקה 220V DC - עבור owner</t>
  </si>
  <si>
    <t>AC/DC</t>
  </si>
  <si>
    <t>לוחות הפיקוד וההגנה שבסעיף זה יוצרו ע"י אחרים. באחריות הקבלן למשוך את הלוחות, שרשומים בסעיף זה ממחסני הלקוח, לפרק ולסלק את האריזה של הלוחות, להעמיד, לפלס ולעגן למסגרות פלדה קיימות באתר</t>
  </si>
  <si>
    <t>לוח התראות במידות משוערות כוללות של 800*800*2000 מ"מ</t>
  </si>
  <si>
    <t>הלוחות הרשומים בסעיף זה יוצרו ע"י אחרים. באחריות הקבלן למשוך את הלוחות, שרשומים בסעיף זה ממחסני הלקוח, לפרק ולסלק את האריזה של הלוחות, להעמיד, לפלס ולעגן למסגרות פלדה קיימות באתר</t>
  </si>
  <si>
    <t>BULK</t>
  </si>
  <si>
    <t>דקל</t>
  </si>
  <si>
    <t>כללי</t>
  </si>
  <si>
    <t>משיכה ממחסני לקוח, הובלה לאתר, פירוק מאריזה, העמדה, התקנה והרכבה של מבנה תמיכה עבור מנתק מתח עליון - בהתאם לתוכניות קונסטרוקטור, לרבות הארקה בהתאם לתוכניות חשמל והנחיות חברת החשמל</t>
  </si>
  <si>
    <t>משיכה ממחסני לקוח, הובלה לאתר, פירוק מאריזה, העמדה, התקנה והרכבה של מבנה תמיכה עבור ציוד הצמדה - בהתאם לתוכניות קונסטרוקטור, לרבות הארקה בהתאם לתוכניות חשמל והנחיות חברת החשמל</t>
  </si>
  <si>
    <t>משיכה ממחסני לקוח, הובלה לאתר, פירוק מאריזה, העמדה, התקנה והרכבה של מבנה תמיכה עבור שלושה משני זרם - בהתאם לתוכניות קונסטרוקטור, לרבות הארקה בהתאם לתוכניות חשמל והנחיות חברת החשמל</t>
  </si>
  <si>
    <t>משיכה ממחסני לקוח, הובלה לאתר, פירוק מאריזה, העמדה, התקנה והרכבה של מבנה תמיכה עבור שלושה משני מתח - בהתאם לתוכניות קונסטרוקטור, לרבות הארקה בהתאם לתוכניות חשמל והנחיות חברת החשמל</t>
  </si>
  <si>
    <t>מחיר אחיד עבור משיכה ממחסני לקוח, הובלה לאתר, פירוק מאריזה, העמדה, התקנה והרכבה של מבנה תמיכה עבור שלושה מבודדי תמיכה - בהתאם לתוכניות קונסטרוקטור, לרבות הארקה בהתאם לתוכניות חשמל והנחיות חברת החשמל</t>
  </si>
  <si>
    <t>משיכה ממחסני לקוח, הובלה לאתר, פירוק מאריזה, העמדה, התקנה והרכבה של מבנה תמיכה עבור יחידה אחת של מגן ברק - בהתאם לתוכניות קונסטרוקטור, לרבות הארקה בהתאם לתוכניות חשמל והנחיות חברת החשמל</t>
  </si>
  <si>
    <t>מחיר קומפלט עבור בדיקות והכנסה לניצול של התחמ"ש, לרבות בדיקות בהתאם לנספח בדיקות, בדיקת בודק 3 לתחמ"ש, ועבודה בהתאם להנחיות בודקי חברת החשמל עד וכולל מועד חשמול התחמ"ש</t>
  </si>
  <si>
    <t>מחיר קומפלט עבור ארון ציוד בטיחות אחד, לרבות כובע מגן, כפפות, שלטים תפעוליים, פנס נטען, בודק מתח 11.5 ק"ו, בודק מתח 22 ק"ו, שטיח 30 ק"ו 24x1 מ'</t>
  </si>
  <si>
    <t>Wall-mounting metallic panel, with blank metal door and minimal ingress protection rating of IP54, at preliminary dimensions of 1000*800*400 mm (w*d*h), including busbars rated for 400V, 100A, 16kA, PE bar, drillings for five (5), 125A power lock sockets, cable glands, internal panel lighting, internal panel heaters</t>
  </si>
  <si>
    <t>Supply, installation and connection to internal terminals of a set of five (5) color-coded power lock sockets</t>
  </si>
  <si>
    <t>Supply, installation and connection to internal terminals and internal busbars of a 3-phase fused switch disconnector, with 100A fuses</t>
  </si>
  <si>
    <t>Supply, installation and connection to internal terminals and internal busbars of a 100A, 3-pole MCCB with electronic protection</t>
  </si>
  <si>
    <t>Supply, installation and connection to internal terminals and internal busbars of a 63A, 3-pole MCCB with electronic protection</t>
  </si>
  <si>
    <t>Supply, installation and connection to internal busbars of a 63A, 3-pole MCB</t>
  </si>
  <si>
    <t>Supply, installation and connection to internal busbars of a 25A, 3-pole MCB</t>
  </si>
  <si>
    <t>Supply, installation and connection to internal busbars of a 16A, 1-pole MCB</t>
  </si>
  <si>
    <t>Supply, installation and connection of a 80A, 30mA, 4-pole RCD</t>
  </si>
  <si>
    <t>Supply, installation and connection of a 40A, 30mA, 4-pole RCD</t>
  </si>
  <si>
    <t>Supply, installation and connection of a 25A, 30mA, 2-pole RCD</t>
  </si>
  <si>
    <t>Supply, installation and connection of a 5*63A CEE Socket</t>
  </si>
  <si>
    <t>Supply, installation and connection of a 5*25A CEE Socket</t>
  </si>
  <si>
    <t>Supply, installation and connection of a 3*16A, Israeli socket with minimal ingress protection of IP65</t>
  </si>
  <si>
    <t>Supply, installation and connection of 230V AC thermostat</t>
  </si>
  <si>
    <t>Supply, installation and connection of 230V AC hygrostat</t>
  </si>
  <si>
    <t>08.069.0560</t>
  </si>
  <si>
    <t>Supply, installation and connection of 230V AC, 50W panel heater</t>
  </si>
  <si>
    <t>08.062.0055</t>
  </si>
  <si>
    <t>Supply, installation and connection of 1*6A AC MCB, type C</t>
  </si>
  <si>
    <t>Supply, installation and connection of 2*25A, 30mA RCD</t>
  </si>
  <si>
    <t>Supply, installation and connection of 3*16A Israeli-standard, white-colored outlet</t>
  </si>
  <si>
    <t>Wall-mounting metallic panel, with blank metal door and minimal ingress protection rating of IP54, at preliminary dimensions of 500*400*200 mm (w*d*h), including PE bar, gland plate, cable glands</t>
  </si>
  <si>
    <t>Supply and install 35 sq.mm cable terminals</t>
  </si>
  <si>
    <t>Supply, install and connect 160A fused switch disconnector with 160A fuses</t>
  </si>
  <si>
    <t>Content for one (1) indoor battery connection box</t>
  </si>
  <si>
    <t>08.062.0182</t>
  </si>
  <si>
    <t>Supply, installation and connection of 2*10A, 220V DC MCB, type C</t>
  </si>
  <si>
    <t>Steel frame panel with transparent glass door, Minimal ingress protection rating of IP41, dimensions 800*600*2200 mm (w*d*h), with two(2) sets of DC busbars, with minimal rating of 220V DC, 63A, 10kA, with a retractable tray for DC-DC converters, including all accessories- but not limited to the following items: 100mm steel support structure, cable glands</t>
  </si>
  <si>
    <t xml:space="preserve">Installation and connection of 220/48V DC-DC converter system, on a retractable tray </t>
  </si>
  <si>
    <t>Supply, installation and connection of 2*25A, 220V DC MCB, type C</t>
  </si>
  <si>
    <t>08.062.0180</t>
  </si>
  <si>
    <t>Supply, installation and connection of 2*2A, 220V DC MCB, type C</t>
  </si>
  <si>
    <t>Supply, installation and connection of 48V DC indication light</t>
  </si>
  <si>
    <t>Supply, installation and connection of 2*6A, 220V DC MCB, type C</t>
  </si>
  <si>
    <t>Supply, installation and connection of 1*10A, 220V DC MCB, type C</t>
  </si>
  <si>
    <t>08.069.0650</t>
  </si>
  <si>
    <t>Supply, installation and connection of 0-60V DC analog panel voltmeter</t>
  </si>
  <si>
    <t>08.069.0600</t>
  </si>
  <si>
    <t>Supply, installation and connection of 0-60A DC analog panel ampmeter</t>
  </si>
  <si>
    <t>Supply, installation and connection of 60A DC current shunt</t>
  </si>
  <si>
    <t>Supply, installation and connection to internal terminals and internal busbars of a 63A, DC MCCB with thermal-magnetic protection</t>
  </si>
  <si>
    <t>Supply, installation and connection of a 4-20 mA, IECo-approved DC voltage transducer</t>
  </si>
  <si>
    <t>Supply, installation and connection of an IECo-approved DC over/under voltage relay</t>
  </si>
  <si>
    <t xml:space="preserve">Installation and connection of 220/60V DC-DC converter system, on a retractable tray </t>
  </si>
  <si>
    <t>Supply, installation and connection of 60V DC indication light</t>
  </si>
  <si>
    <t>Supply, installation and connection of 2*16A, 220V DC MCB, type K</t>
  </si>
  <si>
    <t>Supply, installation and connection of (-100)-100V DC analog panel voltmeter</t>
  </si>
  <si>
    <t>Supply, installation and connection of 4-state voltage selector switch</t>
  </si>
  <si>
    <t>Supply, installation and connection of an IECo-approved DC insulation monitoring device</t>
  </si>
  <si>
    <t>Supply, installation and connection of an IECo-approved DC ripple relay</t>
  </si>
  <si>
    <t>Contents for one (1) 220V DC distribution panel</t>
  </si>
  <si>
    <t>Steel frame panel with transparent glass door, Minimal ingress protection rating of IP41, dimensions (800+600)*800*2200 mm (w*d*h), with two (2) sets of DC busbars, with minimal rating of 220V DC, 160A, 10kA, including all accessories- but not limited to the following items: 100mm steel support structure, cable glands</t>
  </si>
  <si>
    <t>IECo-approved 220V DC, 160A, disconnector</t>
  </si>
  <si>
    <t>Supply, installation and connection to internal terminals and internal busbars of a 160A, DC MCCB with thermal-magnetic protection</t>
  </si>
  <si>
    <t>Supply, installation and connection to internal terminals and internal busbars of a 32A, DC MCCB with thermal-magnetic protection</t>
  </si>
  <si>
    <t>08.062.0114</t>
  </si>
  <si>
    <t>Supply, installation and connection of 1*6A, 230V AC MCB, type C</t>
  </si>
  <si>
    <t>Supply, installation and connection of 220V DC indication light</t>
  </si>
  <si>
    <t>Supply, installation and connection of 2*16A, 220V DC MCB, type C</t>
  </si>
  <si>
    <t>Supply, installation and connection of (-300)-300V DC analog panel voltmeter</t>
  </si>
  <si>
    <t>Supply, installation and connection of 0-150A DC analog panel ampmeter</t>
  </si>
  <si>
    <t>Supply, installation and connection of 150A DC current shunt</t>
  </si>
  <si>
    <t>Supply, installation and connection of an IECo-approved battery disconnection monitoring device</t>
  </si>
  <si>
    <t>Steel frame panel with transparent glass door, Minimal ingress protection rating of IP41, dimensions 800*300*2200 mm (w*d*h), with one (1) set of single-phase AC busbars, with minimal rating of 230V AC, 40A, 10kA, including all accessories- but not limited to the following items: 100mm steel support structure, cable glands</t>
  </si>
  <si>
    <t>08.062.0112</t>
  </si>
  <si>
    <t>Supply, installation and connection of 1*2A, AC MCB, type C</t>
  </si>
  <si>
    <t>08.069.0710</t>
  </si>
  <si>
    <t>Supply, installation and connection of 230V AC indication light</t>
  </si>
  <si>
    <t>Supply, installation and connection of two-position selector switch</t>
  </si>
  <si>
    <t>Supply, installation and connection of 1*25A, AC MCB, type C</t>
  </si>
  <si>
    <t>Supply, installation and connection of 1*16A, AC MCB, type C</t>
  </si>
  <si>
    <t>Supply, installation and connection of 0-250V AC analog panel voltmeter</t>
  </si>
  <si>
    <t>08.069.0610</t>
  </si>
  <si>
    <t>Supply, installation and connection of 0-25A AC analog panel ampmeter</t>
  </si>
  <si>
    <t>08.069.0630</t>
  </si>
  <si>
    <t>Supply, installation and connection of 25/5A current transformer</t>
  </si>
  <si>
    <t>Supply, installation and connection of 230V AC over/under voltage relay</t>
  </si>
  <si>
    <t>Steel frame panel with transparent glass door, Minimal ingress protection rating of IP41, dimensions 800*300*2200 mm (w*d*h), with one (1) set of single-phase AC busbars, with minimal rating of 230V AC, 40A, 10kA, including all accessories- but not limited to the following items: 100mm steel support structure, cable glands.</t>
  </si>
  <si>
    <t>Supply, installation and connection of 1*6A, AC MCB, type C</t>
  </si>
  <si>
    <t>Supply, installation and connection of 230V AC, 1*25A, AC3, contactor</t>
  </si>
  <si>
    <t>Supply, installation and connection of 230V AC, step relay</t>
  </si>
  <si>
    <t>Steel frame panel with transparent glass door, Minimal ingress protection rating of IP41, dimensions 800*300*2200 mm (w*d*h), with one (1) set of three-phase AC busbars, with minimal rating of 400V AC, 63A, 15kA, including all accessories- but not limited to the following items: 100mm steel support structure, cable glands</t>
  </si>
  <si>
    <t>08.062.0235</t>
  </si>
  <si>
    <t>Supply, installation and connection of 3*2A, AC MCB, type C</t>
  </si>
  <si>
    <t>Supply, installation and connection of 3*63A MCCB with thermal-magnetic protection</t>
  </si>
  <si>
    <t>Supply, installation and connection of 0-400V AC analog panel voltmeter</t>
  </si>
  <si>
    <t>Supply, installation and connection of 7 position selector switch</t>
  </si>
  <si>
    <t>Supply, installation and connection of 0-63A AC analog panel ampmeter</t>
  </si>
  <si>
    <t>Supply, installation and connection of 63/5A current transformer</t>
  </si>
  <si>
    <t>Steel frame panel with transparent glass door, Minimal ingress protection rating of IP41, dimensions 800*400*2200 mm (w*d*h), with one (1) set of three-phase AC busbars, with minimal rating of 400V AC, 160A, 15kA, including all accessories- but not limited to the following items: 100mm steel support structure, cable glands</t>
  </si>
  <si>
    <t>Supply, installation and connection to internal terminals and internal busbars of a 160A, 3-pole MCCB with electronic protection</t>
  </si>
  <si>
    <t>Supply, installation and connection of seven-position selector switch</t>
  </si>
  <si>
    <t>Supply, installation and connection of four-position selector switch</t>
  </si>
  <si>
    <t>08.062.0250</t>
  </si>
  <si>
    <t>Supply, installation and connection of 3*32A, AC MCB, type C</t>
  </si>
  <si>
    <t>08.062.0260</t>
  </si>
  <si>
    <t>Supply, installation and connection of 3*40A, AC MCB, type C</t>
  </si>
  <si>
    <t>Supply, installation and connection of 4*40A, 30mA RCD</t>
  </si>
  <si>
    <t>08.062.0271</t>
  </si>
  <si>
    <t>Supply, installation and connection of 3*63A, AC MCB, type C</t>
  </si>
  <si>
    <t>Supply, installation and connection of 0-160A AC analog panel ampmeter</t>
  </si>
  <si>
    <t>Supply, installation and connection of 160/5A current transformer</t>
  </si>
  <si>
    <t>Steel frame panel with transparent glass door, Minimal ingress protection rating of IP41, dimensions (800+800+600+600)*600*2200 mm (w*d*h), with two (2) sets of three-phase AC busbars, with minimal rating of 400V AC, 400A, 15kA, including all accessories- but not limited to the following items: 100mm steel support structure, cable glands, 3-phase surge arresters with a fused switch disconnector.</t>
  </si>
  <si>
    <t>Supply, installation and connection of 400V AC, 3*250A, AC3, contactor with 4 (four) sets of N.C. auxiliary contacts</t>
  </si>
  <si>
    <t>Supply, installation and connection of 250/5A current transformer</t>
  </si>
  <si>
    <t>Supply, installation and connection of 0-250A AC analog panel ampmeter</t>
  </si>
  <si>
    <t>Supply, installation and connection to internal terminals and internal busbars of 3-pole MCCB with electronic protection and rated current of up to and including 250A</t>
  </si>
  <si>
    <t>Supply, installation and connection to internal terminals and internal busbars of 80A, 3-pole MCCB with electronic protection</t>
  </si>
  <si>
    <t>Supply, installation and connection to internal terminals and internal busbars of 3-pole MCCB with electronic protection and rated current of up to and including 63A</t>
  </si>
  <si>
    <t>Supply, installation and connection to internal terminals and internal busbars of a 25A, 3-pole MCCB with magnetic protection</t>
  </si>
  <si>
    <t>Supply, installation and connection to internal busbars of dedicated clamps for mobile short-circuit links</t>
  </si>
  <si>
    <t>Supply, installation and connection to internal terminals and internal busbars of 1-pole MCCB with electronic protection and rated current of up to and including 63A</t>
  </si>
  <si>
    <t>08.062.0240</t>
  </si>
  <si>
    <t>Supply, installation and connection of 3*6A, AC MCB, type C</t>
  </si>
  <si>
    <t>Supply, installation and connection of 2-sources ATS controller</t>
  </si>
  <si>
    <t>3-phase no-voltage relay, setting range 5-15%, with one (1) set of N.O contacts and one (1) set of N.C contacts</t>
  </si>
  <si>
    <t>Supply, installation and connection of three position selector switch</t>
  </si>
  <si>
    <t>Supply, installation and connection of two position selector switch with one (1) set of N.O contacts</t>
  </si>
  <si>
    <t>Supply, installation and connection of 230V AC on-delay timer, with (1) set of N.O contacts</t>
  </si>
  <si>
    <t>Steel frame panel with transparent glass door, Minimal ingress protection rating of IP41, dimensions (600+6*800+1000+)*600*2200 mm (w*d*h), with two (2) sets of three-phase AC busbars, with minimal rating of 400V AC, 2000A, 35kA, including all accessories- but not limited to the following items: 100mm steel support structure, cable glands, 3-phase surge arresters with a fused switch disconnector.</t>
  </si>
  <si>
    <t>Supply, installation and connection of 3 pole air circuit breaker with rated current of 2000A, Icu=36kA and electronic protections</t>
  </si>
  <si>
    <t>08.069.0645</t>
  </si>
  <si>
    <t>Supply, installation and connection of 2000/5A current transformer</t>
  </si>
  <si>
    <t>08.069.0672</t>
  </si>
  <si>
    <t>Supply, installation and connection of electronic power meter</t>
  </si>
  <si>
    <t>Supply, installation and connection to internal terminals and internal busbars of 3-pole MCCB with electronic protection and rated current of up to and including 400A</t>
  </si>
  <si>
    <t>Supply, installation and connection to internal terminals and internal busbars of 3-pole MCCB with electronic protection and rated current of up to and including 160A</t>
  </si>
  <si>
    <t>Supply, installation and connection of 3-sources ATS controller</t>
  </si>
  <si>
    <t>שנאים</t>
  </si>
  <si>
    <t>Design, build and test of a power transformer 90/70 MVA ONAN/ONAF 161/33kV with OLTC, including all accessories and all described in the spec</t>
  </si>
  <si>
    <t>200kVA generator, as per this specification requirements, supplied as one assembled unit including generator circuit breaker and cables between the generator and the generator circuit breaker.</t>
  </si>
  <si>
    <t>Unit price for one (1) silencer canopy for 200kVA generator</t>
  </si>
  <si>
    <t>Spare parts for one (1) 200kVA generator, as per purchaser’s-approved spare parts list</t>
  </si>
  <si>
    <t>IECo-approved 50kVA generator, supplied as one assembled unit including all accessories and materials required by IECo</t>
  </si>
  <si>
    <t>Unit price for one (1) trolly for IECo-approved 50kVA generator</t>
  </si>
  <si>
    <t>IECo-approved spare parts for one (1) 50kVA generator</t>
  </si>
  <si>
    <t>הגנות</t>
  </si>
  <si>
    <t>Note to bidder: The proposed product shall be identical to the product that was approved by IECo, in the technical stage of the most recent IECo tender</t>
  </si>
  <si>
    <t>Approve with IECo+Noga, manufacture and supply line distance protection IED</t>
  </si>
  <si>
    <t>Approve with IECo+Noga, manufacture and supply line differential protection IED</t>
  </si>
  <si>
    <t>Approve with IECo+Noga, manufacture and supply synchrocheck IED</t>
  </si>
  <si>
    <t>Approve with IECo+Noga, manufacture and supply central unit for BBP/BFP protection</t>
  </si>
  <si>
    <t>Approve with IECo+Noga, manufacture and supply bay unit for BBP/BFP protection</t>
  </si>
  <si>
    <t>Approve with IECo+Noga, manufacture and supply secondary BBP IED, suitable for AIS substation with 5 bays</t>
  </si>
  <si>
    <t>Swing-frame panel with transparent glass door, Minimal ingress protection rating of IP41, dimensions 800*800*2100 mm (w*d*h), including all accessories- but not limited to the following items: 100mm steel support structure, cable glands, internal panel lighting, internal panel heaters</t>
  </si>
  <si>
    <t>Installation and connection of 161kV Distance protection IED</t>
  </si>
  <si>
    <t>Installation and connection of 161kV Differential protection IED</t>
  </si>
  <si>
    <t>Installation and connection of 161kV Synchrocheck IED</t>
  </si>
  <si>
    <t>Supply, installation and connection of 230V AC LED panel light</t>
  </si>
  <si>
    <t>Supply, installation and connection of 230V AC panel heater</t>
  </si>
  <si>
    <t>Supply, installation and connection of 230V AC panel-mounting fans with filters</t>
  </si>
  <si>
    <t>Supply, installation and connection of 3*16A Israeli-standard, blue-colored outlet</t>
  </si>
  <si>
    <t>08.062.0140</t>
  </si>
  <si>
    <t>Supply, installation and connection of 2*16A DC MCB, type C</t>
  </si>
  <si>
    <t>08.062.0130</t>
  </si>
  <si>
    <t>Supply, installation and connection of 2*4A DC MCB, type C</t>
  </si>
  <si>
    <t>Supply, installation and connection of 220V DC contactors, with two (2) N.O. contacts, two (2) N.C. contacts and two (2) changeover auxiliary contacts</t>
  </si>
  <si>
    <t>Supply, installation and connection of 220V DC relay, with four (4) changeover contacts</t>
  </si>
  <si>
    <t>Supply, installation and connection of 220V DC set/reset relay, with four (4) changeover contacts</t>
  </si>
  <si>
    <t>Supply, installation and connection of two-position selector switch with one (1) changeover contact</t>
  </si>
  <si>
    <t>50Ω Coaxial “T” connector</t>
  </si>
  <si>
    <t>Price per unit length for 50Ω Coaxial cable</t>
  </si>
  <si>
    <t>Meter</t>
  </si>
  <si>
    <t>08.069.0580</t>
  </si>
  <si>
    <t>Installation and connection of Central unit for busbar protection</t>
  </si>
  <si>
    <t>Installation and connection of bay unit for busbar protection</t>
  </si>
  <si>
    <t>Supply, installation and connection of pushbutton with one (1) changeover contact</t>
  </si>
  <si>
    <t>Fiber optic cable, as per busbar protection manufacturer’s recommendations</t>
  </si>
  <si>
    <t>Installation and connection of back-up busbar protection</t>
  </si>
  <si>
    <t>Installation and connection of Transformer differential protection</t>
  </si>
  <si>
    <t>Installation and connection of I/O device for transformer protection panel</t>
  </si>
  <si>
    <t>Supply, installation and connection of 220V DC LOR relay, with 16 changeover contacts, set/reset coils and manual reset plunger</t>
  </si>
  <si>
    <t>Supply, installation and connection of 220V DC relay, with 2 (two) changeover contacts</t>
  </si>
  <si>
    <t>Design and implementation of SCADA database for the MV panels and 161kV transformer bays, with approximately 500 I/O-s (HOLD), including but not limited to HMI Interface and HMI screens - for:
* The MV panels
* The 161kV transformer bays
* Essential LV systems
* Utility LV systems</t>
  </si>
  <si>
    <t>Supply, installation, configuration and commissioning of an MV SCADA server, natural-convection cooling, with the following minimum specification: 8GB ram memory, 1TB [HOLD] SSD hard drive, 2 (two) RJ-45 ports, 2 (two) F.O. ports, 4 (four) USB ports</t>
  </si>
  <si>
    <t>Software licence for SCADA server, for 3 workstations, including disturbance recorder, remote control on multiple protection IED-s, remote configuration and parameter setting for protection IED-s, Client-approved HMI screenes. Communication protocoles: profinet, profibus, IEC 61850, mobus TCP/IP</t>
  </si>
  <si>
    <t>Supply and installation of a GPS system, including GPS unit, GPS antenna, Surge arrester for GPS antenna, GPS antenna cable with approximate overall length of 100m</t>
  </si>
  <si>
    <t>1 Set of computer accessories: 24'' LED screen, Optical mouse, Keyboard, KVM unit</t>
  </si>
  <si>
    <t>Communication switch, compatible with IEC 61850 HSR protocol, including watchdog contact and at least 4 (four) F.O. ports</t>
  </si>
  <si>
    <t>Supply, installation, configuration and commissioning of an I/O Unit, with 40 binary inputs rated for 220V DC, 10 binary outputs, 0 (Zero) current inputs, 4 voltage inputs, 4 (four) 4-20 mA inputs, 2 (two) F.O. ports and IRIG-B input</t>
  </si>
  <si>
    <t>Extension card with Binary inputs, rated for 230V AC</t>
  </si>
  <si>
    <t>Extension card with Binary inputs, rated for 220V DC</t>
  </si>
  <si>
    <t>Extension card with Binary inputs, rated for 24V DC</t>
  </si>
  <si>
    <t>Extension card with Binary outputs, rated for 230V AC, 1A</t>
  </si>
  <si>
    <t>Extension card with Binary outputs, rated for 220V DC, 1A</t>
  </si>
  <si>
    <t>Extension card with Binary outputs, rated for 24V DC, 1A</t>
  </si>
  <si>
    <t>Extension card with 5A CT inputs</t>
  </si>
  <si>
    <t>Extension card with 110V VT inputs</t>
  </si>
  <si>
    <t>Extension card with 4-20mA analog outputs</t>
  </si>
  <si>
    <t>Supply, installation, protection setting and commissioning of 2-winding transformer protection IED</t>
  </si>
  <si>
    <t>Supply, installation, protection setting and commissioning of I/O device for transformer protection panel</t>
  </si>
  <si>
    <t>Supply, installation, programming and commissioning of I/O device for client SCADA</t>
  </si>
  <si>
    <t>Supply, installation, protection setting and commissioning of protection IED for MV panel Incomer cubicle</t>
  </si>
  <si>
    <t>Supply, installation, protection setting and commissioning of protection IED for MV panel coupler cubicle</t>
  </si>
  <si>
    <t>Supply, installation, protection setting and commissioning of protection IED for MV panel outgoing cubicle</t>
  </si>
  <si>
    <t>Supply, installation, protection setting and commissioning of central unit for busbar protection, based on sampled values transmitted via IEC 61850 bus</t>
  </si>
  <si>
    <t>Training day on client premises for Protection IED-s</t>
  </si>
  <si>
    <t>Training day on client premises for Client SCADA system</t>
  </si>
  <si>
    <t>RJ-45, cat 6 cable</t>
  </si>
  <si>
    <t xml:space="preserve">F.O. cable  - Multimode, 6 fibres, transmission wavelength of 850nm </t>
  </si>
  <si>
    <t>רכזת גילוי אש כתובתית אנלוגית מודלרית ל-400 כתבות כולל 4 מוצאי NAC של עד 1.2 אמפר 5 מוצאי ממסר הניתנים לתיכנות ספק 6.5 אמפר ומימשק לכרטיס רשת התומך בחיבור דו סיטרי . כל קווי הללאות יבוצעו ב- CLASS A. הרכזת מואשרת כמערכת שליטה בעשן ( UUKL ) כדוגמאת MA-1000 מתוצרת Mtech</t>
  </si>
  <si>
    <t>כרטיס תקשורת להתממשקות מלאה בין הרכזות ברמת אביזר מאושר UL  מת"י , מאפשרת הרחבה וחיבור רכזות ברשת כולל  מתאם אופטי לחיבור ב- CLASS A כולל אפשרות לחיבור תוכנת שליטה וזכרון פנימי ל-10,000 ארועים כדוגמאת MA-NET מתוצרת Mtech.</t>
  </si>
  <si>
    <t>גלאי עשן פוטאלקטרי אנלוגי מאושר תקן UL268  ותקן ישראלי כולל איזולטור אינטגרלי ( חוצץ פנימי  ) כדוגמאת MA-320 מתוצרת Mtech</t>
  </si>
  <si>
    <t>כנ"ל אך גלאי חום , עלית טמפ' וטמפ' קבוע מאושר תקן UL כדוגמאת MA-330 מתוצרת Mtech</t>
  </si>
  <si>
    <t xml:space="preserve">גלאי חום להתקנה בחדרי שנאים מיועד להתקנה בסביב מאובקת / חיצונית, כדוגמאת Thermotech 302 -  מאושר תקן UL </t>
  </si>
  <si>
    <t xml:space="preserve">מנורת סימון להתקנה עבור לגלאי מעל תקרה ו/או בלוח חשמל ו/או בחללי רצפה צפה כולל כל ההתקנים הנידרשים כדוגמאת MB-LI מתוצרת Mtech </t>
  </si>
  <si>
    <t>תיבה לגלאי המיועד להתקנה בתעלות מ"א מאושר תקן  UL ותקן ישראלי כדוגמאת MB-DUCT מתוצרת Mtech</t>
  </si>
  <si>
    <t>גלאי עשן מוגן פיצוץ להתקנה  באזורים ניפיצים.</t>
  </si>
  <si>
    <t>חוצץ (barriers) עבור אביזרי גילוי מוגני פיצוץ כדוגמאת Conventional Galvanic Barrier או שוו"ע</t>
  </si>
  <si>
    <t>לחצן גלוי אש כתובתי כולל מכסה שקוף כדוגמאת MA-CP מתוצרת Mtech</t>
  </si>
  <si>
    <t>כתובת כניסה עבור מפסקי זרימה או ברז ו- או דיווח ממערכת כיבוי במארז מוגן מים כדוגמאת MA-IN מתוצרת Mtech</t>
  </si>
  <si>
    <t>כרטיס משולב מוצא מושגח , מוצא ממסר ומבוא מבוקר . להפעלת צופרים , נצנצים , שליטי הכוונה ומערכות כיבוי  כדוגמאת MA-IOR מתוצרת Mtech</t>
  </si>
  <si>
    <t>כתובת מוצא ( ממסר ) מגע יבש לפיקוד TC בלוחות חשמל , הפסקת מיזוג ,הורדת מעליות הפסקת דרגנועים , פתיחת דלתות מבוקרות ו-NO ואו כל פיקוד נידרש כדוגמאת MA-OR מתוצרת Mtech</t>
  </si>
  <si>
    <t>כרטיס מבוא לחיבור גלאים ב- 4-20mA כולל אפשרות הגדרת מספר רמות התראה כדומאת MA-I420R מתוצרת Mtech  או EATON</t>
  </si>
  <si>
    <t xml:space="preserve">צופר נצנץ חיצוני מוגן מים בעל דרגת אטימות IP-67 כדוגמאת  MB-FL </t>
  </si>
  <si>
    <t>כנ"ל אך צופר פנימי</t>
  </si>
  <si>
    <t xml:space="preserve"> גלאי גז מוגן פיצוץ תעשייתי ביציאה 4-20mA בזמן תגובה של פחות מ-6 שניות בריכוז של t50 , בדרגת אטימות IP-66  מאושר תקן ATEX 2  כדוגמאת PEX3000 מתוצרת Drager</t>
  </si>
  <si>
    <t xml:space="preserve"> בקר עבור גלאי גז מדגם PEX3000 מתוצרת Drager</t>
  </si>
  <si>
    <t>גלאי יניקה  בעל שתי טכנולוגיות גילוי. גילוי אופטי של חלקיקים בגדלים שונים באמצעות לייזר. הגלאי יאפשר חיבור של עד 4 ערוצים גילוי נפרדים עם אינדיקציות נפרדות לכל ערוץ. הגלאי יסופק עם ערוץ גילוי בודד כדוגמאת Propoint מתוצרת PROTEC</t>
  </si>
  <si>
    <t>יחידת הרחבה של ערוץ גילוי נוסף משולב בגלאי</t>
  </si>
  <si>
    <t>צנרת יניקה מאושרת יצרן , בקוטר של 25 מ"מ. המחיר כולל זוית , מחבר T , חבקים ואת כל האביזרים הנדרשים לתשתית צנרת מושלמת</t>
  </si>
  <si>
    <t>התקן מיוחד לכליאת מים וניקוז</t>
  </si>
  <si>
    <t>הרצת מחשב לתיכנון מערכת גלאי יניקה לכלל הגלאים בפרוייקט</t>
  </si>
  <si>
    <t>רכזת בקרה/ספק כוח  עם שמונה אזורי גילוי כמפורט לאספקת זרם לגלאי להבה ואו גלאי גז ו-או גלאי יניקה ואו דיווח והפעלה לכבוי במים מאושרת  UL RELEASING LISTING כולל תקשורת מלאה RS-485 למערכת הראשית, כדוגמאת MB-208 מתוצרת MTECH</t>
  </si>
  <si>
    <t xml:space="preserve">לחצן הפעלת מערכת כיבוי ( צהוב ) משולב יח' כתובת כדוגמאת MB-CPY מתוצרת Mtech </t>
  </si>
  <si>
    <t xml:space="preserve">כיסוי למנעית הפעלת שוא ללחצן הפעלת מערכת כיבוי </t>
  </si>
  <si>
    <t xml:space="preserve">מערכת כבוי לחדר גנרטור בנפח של כ-280 מ"ק בהתאם לדרישות NFPA 17 ותקן ישראלי 5356 חלק 1 כולל מיכלי כיבוי צנרת פיזור ונחיר פיזור , המחיר כולל גם אישור מכון תקנים </t>
  </si>
  <si>
    <t>שלט כיבוי הופעל ואו  פנה חדר למערכת כיבוי בגז</t>
  </si>
  <si>
    <t xml:space="preserve">ביקרות מכון תקנים למערכת הגילוי </t>
  </si>
  <si>
    <t>ביקרות מכון תקנים למערכות הכיבוי</t>
  </si>
  <si>
    <t>ארון ריכוז קומתי/ אזורי כולל ארון 60*60 עם מהדקי DIN לכלל כמות המהדקים הנדרשים עבור מערכות גילוי האש והכריזה.</t>
  </si>
  <si>
    <t>תשתית כבילה תקנית לכלל אביזרי המערכת.בתצורת CLASS A בכבל חסין אש E90</t>
  </si>
  <si>
    <t xml:space="preserve"> נק'</t>
  </si>
  <si>
    <t>תשתית כבילה תקנית לכלל אביזרי המערכת.בתצורת CLASS A בכבל גילוי אש תיקני</t>
  </si>
  <si>
    <t>תשתית מובילים תקנית לכלל אביזרי המערכת. בצנרת מריכף ואו מרירון ואו תעלה הכל בהתאם לנדרש</t>
  </si>
  <si>
    <t xml:space="preserve">תשתית הזנה למבנה הכוללת צנרת כפיפה גמישה מאושרת UV להתקנה חיצונית כולל כל הקופסאות והמתאמים הנדרשים, חיווט 10 זוג  לפחות גילוי אש תיקני  שיתקנו בסולמות ואו בתעלות רשת שיספקו ע"י אחרים </t>
  </si>
  <si>
    <t>יחידת דיבור ושליטה ראשית למערכת טלפון כבאים ניתנת להרחבה של עד 256 שלוחות,מערכת דופלקס מלאה,צג LCD לתצוגה מלאה של כל אזורי הקריאה/דיבור,לחצני מערכת לחיוג לשלוחות ולתכנות. מערכת מאושרת ת"י  1220 ו EN54  . כדוגמאת MP-3000FP מתוצרת MTECH או שוו"ע.</t>
  </si>
  <si>
    <t>יחידת מחסה נכים מדגם MP-TYPE B</t>
  </si>
  <si>
    <t>נקודת תשתית וחיווט בכבל חסין אש תיקני E90 כתום</t>
  </si>
  <si>
    <t>הכנת תסקיר השפעה על הסביבה המבוצעת מחוץ למתקן פרטי</t>
  </si>
  <si>
    <t>בדיקת מפרט לציוד חיצוני</t>
  </si>
  <si>
    <t>בדיקת מפרט להגנות</t>
  </si>
  <si>
    <t>בדיקת תוכניות ואישורן על ידי מנהל המערת</t>
  </si>
  <si>
    <t>HV Substation</t>
  </si>
  <si>
    <t>Manufacturing process</t>
  </si>
  <si>
    <t>Activity</t>
  </si>
  <si>
    <t>From NTP (Finish Start), m</t>
  </si>
  <si>
    <t>HV Equipment</t>
  </si>
  <si>
    <t>Transformers</t>
  </si>
  <si>
    <t>Panels</t>
  </si>
  <si>
    <t>Protection Relays &amp; AC-DC Systems</t>
  </si>
  <si>
    <t>MS01</t>
  </si>
  <si>
    <t>Manufacturer's Submittals as per Tender Documents (SD, Equipment Documentation, etc.)</t>
  </si>
  <si>
    <t>MS02</t>
  </si>
  <si>
    <t xml:space="preserve">Approval by NOGA/NTA/LM for equipment manufacturing </t>
  </si>
  <si>
    <t>MS03</t>
  </si>
  <si>
    <t xml:space="preserve">Manufacturing including FAT </t>
  </si>
  <si>
    <t>MS04</t>
  </si>
  <si>
    <t xml:space="preserve">Approval by NOGA/NTA/LM for manufactured equipment before delivery  </t>
  </si>
  <si>
    <t>MS05</t>
  </si>
  <si>
    <t>Delivery to site</t>
  </si>
  <si>
    <t>Total (months)</t>
  </si>
  <si>
    <t>Assumption</t>
  </si>
  <si>
    <t>Legend</t>
  </si>
  <si>
    <t xml:space="preserve"> NOGA Approval process duration for LLI - up to 3 month </t>
  </si>
  <si>
    <t>LD - Liquidated Damages Milestone</t>
  </si>
  <si>
    <t xml:space="preserve">Design Process </t>
  </si>
  <si>
    <t>Approval by NOGA</t>
  </si>
  <si>
    <t>From MS01, m</t>
  </si>
  <si>
    <t>Approval by Mlead</t>
  </si>
  <si>
    <t>Design for NOGA Approval</t>
  </si>
  <si>
    <t>Design for NTA/LM Approval</t>
  </si>
  <si>
    <t>MS06</t>
  </si>
  <si>
    <t xml:space="preserve">Electrical Detailed Design based on Manufacure's submittals </t>
  </si>
  <si>
    <t>MS07</t>
  </si>
  <si>
    <t xml:space="preserve">Review and Approval in principle by NOGA/NTA/LM for  Deatailed Design </t>
  </si>
  <si>
    <t>MS08</t>
  </si>
  <si>
    <t xml:space="preserve">Detailed Design Update following NOGA Review </t>
  </si>
  <si>
    <t>MS09</t>
  </si>
  <si>
    <t xml:space="preserve">Approval by NOGA/NTA/LM for Updated Detailed Design   </t>
  </si>
  <si>
    <t>Add update and completion of Detailed Design following Equipmet Approval as needed (after MS03)</t>
  </si>
  <si>
    <t>Column2</t>
  </si>
  <si>
    <t>עמודה1</t>
  </si>
  <si>
    <t>עמודה2</t>
  </si>
  <si>
    <t>עמודה3</t>
  </si>
  <si>
    <t>HV equipment</t>
  </si>
  <si>
    <t>Unit price for one (1) 250 kVA dry-type transformer as per this specification’s requirements.</t>
  </si>
  <si>
    <t>Spare parts for one (1) 250 kVA dry-type transformer, as per purchaser’s-approved spare parts list</t>
  </si>
  <si>
    <t>a steel base for 33kV GIS panel as specified below and shown in the panel arrangement drawing, including installation, fastening, leveling, and enforcing to the panel</t>
  </si>
  <si>
    <t>unit</t>
  </si>
  <si>
    <t>Incomer column according to the drawings and the specification</t>
  </si>
  <si>
    <t>Coupler column according to the drawings and the specification</t>
  </si>
  <si>
    <t>feeder column according to the drawings and the specification</t>
  </si>
  <si>
    <t>full testing at the factory (FAT)  as specified in the specification</t>
  </si>
  <si>
    <t>full testing on site (SAT)  as specified in the specification</t>
  </si>
  <si>
    <t>Operational and commissioning tests including protection settings, and teir testing, interlocks and automatic operations</t>
  </si>
  <si>
    <t>Safety equipment cabinet with all the equipment as listed in the specification</t>
  </si>
  <si>
    <t>transportation to site and erection</t>
  </si>
  <si>
    <t>Comp</t>
  </si>
  <si>
    <t>3.10</t>
  </si>
  <si>
    <t>installation and connection at the electrical room of mesubim substation, including all the required accessories and materials, including those which are not specifically mentioned</t>
  </si>
  <si>
    <t>TOTAL</t>
  </si>
  <si>
    <t xml:space="preserve">ארון בטיחות כולל כל הציוד, לרבות כובע מגן, כפפות, שלטים תפעוליים, פנס נטען, בודק מתח 33 ק"ו, שטיח 30 ק"ו, 3 מקצריפ תלת פאזים, בהתאם להוראות ההסכם </t>
  </si>
  <si>
    <t>מס"ד</t>
  </si>
  <si>
    <t>↓</t>
  </si>
  <si>
    <t>מס' רץ</t>
  </si>
  <si>
    <t>תאור סעיף</t>
  </si>
  <si>
    <t>יח' מידה</t>
  </si>
  <si>
    <t>01</t>
  </si>
  <si>
    <t xml:space="preserve">המחירים המוצעים על ידי המציע (בש"ח) יכללו את כול האמור במסמכי המכרז </t>
  </si>
  <si>
    <t>רכיב בהצעה כספית</t>
  </si>
  <si>
    <t xml:space="preserve">מס' סעיף </t>
  </si>
  <si>
    <t>מחיר יח' (₪) למילוי על ידי המציע</t>
  </si>
  <si>
    <t>שדה במסדר GIS 170KV מאושר חח"י, לרבות אספקה, התקנה, הרכבה, חיווט, הכנסה לניצול</t>
  </si>
  <si>
    <t>לוחות LCC</t>
  </si>
  <si>
    <t>SCS לחברת החשמל</t>
  </si>
  <si>
    <t xml:space="preserve">2-שנאים HV POWER TRANSFORMER </t>
  </si>
  <si>
    <t>2-שנאיים GROUNDING TRANSFORMER</t>
  </si>
  <si>
    <t>Unit price for one (1) 1250 kVA dry-type transformer as per this specification’s requirements.</t>
  </si>
  <si>
    <t>Spare parts for one (1) 1250 kVA dry-type transformer, as per purchaser’s-approved spare parts list</t>
  </si>
  <si>
    <t>2-שנאיים MV/LV TRANSFORMER</t>
  </si>
  <si>
    <t>התקנה וחיבור בחדר חשמל בתחמ"ש ראשונים - לרבות הרכבה, חיבור וחיווט ולרבות כל העבודות וחומרי העזר הנדרשים, גם אם הדבר אינו כתוב במפורש</t>
  </si>
  <si>
    <t>08.099.0116</t>
  </si>
  <si>
    <t>08.099.0117</t>
  </si>
  <si>
    <t>08.099.0118</t>
  </si>
  <si>
    <t>08.099.0119</t>
  </si>
  <si>
    <t>08.099.0120</t>
  </si>
  <si>
    <t>08.099.0121</t>
  </si>
  <si>
    <t>SF6 switchgear  GIS 170KV, DSS05 Holon .Single line diagram M1-MET-DEA-M1032-RS01-ELE-AAA-GN-01 and Layout drawing M1-MET-DEA-M1032-RS01-ELE-AAA-PL002. OH Line 1 - Ayalon FIELD # 3 . Including LCC, BCU, METERING, GAS MONITORING PANELS</t>
  </si>
  <si>
    <t>SF6 switchgear  GIS 170KV, DSS05 Holon .Single line diagram M1-MET-DEA-M1032-RS01-ELE-AAA-GN-01 and Layout drawing M1-MET-DEA-M1032-RS01-ELE-AAA-PL002. OH Line 2 - Tel-Giborim FIELD # 6 . Including LCC, BCU, METERING, GAS MONITORING PANELS</t>
  </si>
  <si>
    <t>SF6 switchgear  GIS 170KV, DSS05 Holon .Single line diagram M1-MET-DEA-M1032-RS01-ELE-AAA-GN-01 and Layout drawing M1-MET-DEA-M1032-RS01-ELE-AAA-PL002. OH Line Future  - FIELD # 8 &amp; 9 . Including LCC, BCU, METERING, GAS MONITORING PANELS</t>
  </si>
  <si>
    <t>SF6 switchgear  GIS 170KV, DSS05 Holon .Single line diagram M1-MET-DEA-M1032-RS01-ELE-AAA-GN-01 and Layout drawing M1-MET-DEA-M1032-RS01-ELE-AAA-PL002. Bus Coupler  - FIELD # 4 . Including LCC, BCU, METERING, GAS MONITORING PANELS</t>
  </si>
  <si>
    <t>SF6 switchgear  GIS 170KV, DSS05 Holon .Single line diagram M1-MET-DEA-M1032-RS01-ELE-AAA-GN-01 and Layout drawing M1-MET-DEA-M1032-RS01-ELE-AAA-PL002. V.T's  - FIELD # 5 . Including LCC, BCU, METERING, GAS MONITORING PANELS</t>
  </si>
  <si>
    <t>SF6 switchgear  GIS 170KV, DSS05 Holon .Single line diagram M1-MET-DEA-M1032-RS01-ELE-AAA-GN-01 and Layout drawing M1-MET-DEA-M1032-RS01-ELE-AAA-PL002. Power Transformer 531   - FIELD # 2 . Including LCC, BCU, METERING, GAS MONITORING PANELS</t>
  </si>
  <si>
    <t>SF6 switchgear  GIS 170KV, DSS05 Holon .Single line diagram M1-MET-DEA-M1032-RS01-ELE-AAA-GN-01 and Layout drawing M1-MET-DEA-M1032-RS01-ELE-AAA-PL002. Power Transformer 533   - FIELD # 7.Including Q10 &amp; Q20. Including LCC, BCU, METERING, GAS MONITORING PANELS</t>
  </si>
  <si>
    <t>Spare parts  according to "נוהל חיבור לקוחות - חברת החשמל  "</t>
  </si>
  <si>
    <t>Special tools for GIS erection, installation ,testing and maintenance</t>
  </si>
  <si>
    <t>HV test equipment for, HV AC testing of the GIS on returnable basis including Qualified Professional Supervisor  .</t>
  </si>
  <si>
    <t>08.099.0200</t>
  </si>
  <si>
    <t>08.099.0210</t>
  </si>
  <si>
    <t>08.099.0220</t>
  </si>
  <si>
    <t>Dry Transformer 400 kVA  in accordance with all provisions of the contract</t>
  </si>
  <si>
    <t>08.099.0300</t>
  </si>
  <si>
    <t xml:space="preserve">33kV SF6  switchgear according to single line diagram number M1-MET-DEA-M1032-RS01-ELE-AAA-GN-04. Incomer feeder </t>
  </si>
  <si>
    <t>08.099.0310</t>
  </si>
  <si>
    <t>08.099.0320</t>
  </si>
  <si>
    <t xml:space="preserve">33kV SF6  switchgear according to single line diagram number M1-MET-DEA-M1032-RS01-ELE-AAA-GN-04. Outgoing feeder </t>
  </si>
  <si>
    <t>08.099.0330</t>
  </si>
  <si>
    <t xml:space="preserve">33kV SF6  switchgear according to single line diagram number M1-MET-DEA-M1032-RS01-ELE-AAA-GN-04. Buscoupler (Tie) </t>
  </si>
  <si>
    <t>08.099.0340</t>
  </si>
  <si>
    <t xml:space="preserve">33kV SF6  switchgear according to single line diagram number M1-MET-DEA-M1032-RS01-ELE-AAA-GN-04. Measurment  </t>
  </si>
  <si>
    <t>08.099.0350</t>
  </si>
  <si>
    <t>08.099.0360</t>
  </si>
  <si>
    <t xml:space="preserve">SF6 switchgear  GIS 170KV, DSS02 Glilot .Single line diagram M1-MET-DEA-M1056-RS01-ELE-AAA-GN-01 and Layout drawing M1-MET-DEA-M1056-RS01-ELE-AAA-PL-02. U/G Line 1 - Morasha FIELD # 4 .Including Q10 &amp; Q20 . Including LCC, BCU, METERING, GAS MONITORING PANELS </t>
  </si>
  <si>
    <t>SF6 switchgear  GIS 170KV, DSS02 Glilot .Single line diagram M1-MET-DEA-M1056-RS01-ELE-AAA-GN-01 and Layout drawing M1-MET-DEA-M1056-RS01-ELE-AAA-PL-02. U/G Line 2 - Morasha FIELD # 9 .Including Q30 &amp; Q40 . Including LCC, BCU, METERING, GAS MONITORING PANELS</t>
  </si>
  <si>
    <t>SF6 switchgear  GIS 170KV, DSS02 Glilot .Single line diagram M1-MET-DEA-M1056-RS01-ELE-AAA-GN-01 and Layout drawing M1-MET-DEA-M1056-RS01-ELE-AAA-PL-02. Future U/G Line  -  FIELDs # 1,2,3,11 . Including LCC, BCU, METERING, GAS MONITORING PANELS</t>
  </si>
  <si>
    <t>SF6 switchgear  GIS 170KV, DSS02 Glilot .Single line diagram M1-MET-DEA-M1056-RS01-ELE-AAA-GN-01 and Layout drawing M1-MET-DEA-M1056-RS01-ELE-AAA-PL002. Future transformer -  FIELD # 10,12 . Including LCC, BCU, METERING, GAS MONITORING PANELS</t>
  </si>
  <si>
    <t>SF6 switchgear  GIS 170KV, DSS02 Glilot .Single line diagram M1-MET-DEA-M1056-RS01-ELE-AAA-GN-01 and Layout drawing M1-MET-DEA-M1056-RS01-ELE-AAA-PL-02. V.T's  - FIELD # 7 . Including LCC, BCU, METERING, GAS MONITORING PANELS</t>
  </si>
  <si>
    <t>SF6 switchgear  GIS 170KV, DSS02 Glilot .Single line diagram M1-MET-DEA-M1056-RS01-ELE-AAA-GN-01 and Layout drawing M1-MET-DEA-M1056-RS01-ELE-AAA-PL-02. Buscoupler -  FIELD # 6 . Including LCC, BCU, METERING, GAS MONITORING PANELS</t>
  </si>
  <si>
    <t>SF6 switchgear  GIS 170KV, DSS02 Glilot .Single line diagram M1-MET-DEA-M1056-RS01-ELE-AAA-GN-01 and Layout drawing M1-MET-DEA-M1056-RS01-ELE-AAA-PL-02. transformer  -  FIELD # 5,8 . Including LCC, BCU, METERING, GAS MONITORING PANELS</t>
  </si>
  <si>
    <t xml:space="preserve">33kV SF6  switchgear according to single line diagram number M1-MET-DEA-M1056-RS01-ELE-AAA-GN-04. Incomer feeder </t>
  </si>
  <si>
    <t xml:space="preserve">33kV SF6  switchgear according to single line diagram number M1-MET-DEA-M1056-RS01-ELE-AAA-GN-04. Outgoing feeder </t>
  </si>
  <si>
    <t xml:space="preserve">33kV SF6  switchgear according to single line diagram number M1-MET-DEA-M1056-RS01-ELE-AAA-GN-04. Buscoupler (Tie) </t>
  </si>
  <si>
    <t xml:space="preserve">33kV SF6  switchgear according to single line diagram number M1-MET-DEA-M1056-RS01-ELE-AAA-GN-04. Measurment  </t>
  </si>
  <si>
    <t>Special tools for 33KV SF6 GIS erection, installation ,testing and maintenance</t>
  </si>
  <si>
    <t>פאושלי חולון</t>
  </si>
  <si>
    <t>פאושלי גלילות</t>
  </si>
  <si>
    <t>תשלום בגין סילוק פסולת ועודפי חפירה לרבות העמסה, שינוע ואגרות הטמנה בהתאם לאמור בתנאים המיוחדים/לפי סעיף 22.8 בהסכם</t>
  </si>
  <si>
    <t>99.1</t>
  </si>
  <si>
    <t>99.001.2002</t>
  </si>
  <si>
    <t>99.002.2002</t>
  </si>
  <si>
    <t>99.002.2005</t>
  </si>
  <si>
    <t>הקצב עבור שירותי אקוסטיקה/אקוסטיקאי, על פי טבלת "שירותים שיבוצעו על ידי אקוסטקאי" בפרק 20 במפרט הדרישות הכלליות</t>
  </si>
  <si>
    <t>ש"ע</t>
  </si>
  <si>
    <t>הקצב בגין תיאום ואספקת שירותים לגוף הציבורי ו/או לקבלן הממונה בהתאם לאמור בסעיף 35.9 להסכם</t>
  </si>
  <si>
    <t>99.001.2003</t>
  </si>
  <si>
    <t>99.001.2004</t>
  </si>
  <si>
    <t>99.001.2006</t>
  </si>
  <si>
    <t>99.001.2007</t>
  </si>
  <si>
    <t>1-הקצבים שונים וסעיפים מיוחדים</t>
  </si>
  <si>
    <t>99.002.2008</t>
  </si>
  <si>
    <t>99.002.20011</t>
  </si>
  <si>
    <t>99.001.20012</t>
  </si>
  <si>
    <t>99.001.20013</t>
  </si>
  <si>
    <t>99.001.20015</t>
  </si>
  <si>
    <t xml:space="preserve">הקצב לצוות מומחה ורשוי לטיפול בחשד להמצאות אסבסט וטיפול במוצרי ושברי אסבסט-צמנט ואסבסט פריך בהתאם להוראות מפרט הדרישות הכלליות בפרק 20 </t>
  </si>
  <si>
    <t>קצב עבור צוות מומחה ורשוי לטיפול בקרקע מזוהמת ו/או מי תהום מזוהמים ו/או גזי קרקע (יועצים, דוגמים ומעבדות אנליזה) ודגימות קרקע, גזי קרקע ומי תהום, על פי טבלת "התמורה עבור דיגום קרקע, גזי קרקע ומי תהום" בפרק 20 במפרט הדרישות הכלליות</t>
  </si>
  <si>
    <t xml:space="preserve">גדר מלוחות פח טרפזי בעובי 0.4 מ"מ מגולוון וצבוע דגם "איסכורית לבניה" תוצרת "אור תעש" או ש"ע בגובה 2.0 מ', לוחות פח איסכורית מונחים בכיוון הגדר ומחוברים לעמודים ע"י ברגים קודחים. העמודים מצינור שחור קוטר "3, מעוגנים בקרקע בעומק של 0.7 מ' כל 3.0 מ'	</t>
  </si>
  <si>
    <t>מ"א</t>
  </si>
  <si>
    <t>193</t>
  </si>
  <si>
    <t xml:space="preserve">פירוק גדר מלוחות פח דגם "איסכורית" או אלוקובונד ,או ש"ע, בגובה עד 2 מ', לרבות עמודים ויסודות (במידה וקיים)	</t>
  </si>
  <si>
    <t>פאושלי ראשונים-</t>
  </si>
  <si>
    <t>כתב כמויות עבור ציוד עיקרי - ראשונים-חשמל</t>
  </si>
  <si>
    <t xml:space="preserve">הקצבים </t>
  </si>
  <si>
    <t>כתב כמויות עבור ציוד עיקרי - חולון-חשמל</t>
  </si>
  <si>
    <t>הקצבים</t>
  </si>
  <si>
    <t>כתב כמויות עבור ציוד עיקרי - גלילות-חשמל</t>
  </si>
  <si>
    <t>99.44.011.0560</t>
  </si>
  <si>
    <t>גדר מפנל מבודד בעובי 50 מ"מ, הפנל עשוי מפח עליון ותחתון מגולוונים וצבועים עם בידוד פוליסטירן מוקצף (קל-קר), הגדר בגובה עד 2.0 מ', לרבות פרופיל סגירה U עליון ותחתון, אביזרי חיבור, עמודים מגולוונים מצינור קוטר 2/"3 כל 3.0 מ' ויסודות בטון או מעוגנים בקרקע בעומק של 0.7 מ'</t>
  </si>
  <si>
    <t xml:space="preserve">פירוק גדר מלוחות פח דגם פנל בגובה עד 2 מ', לרבות עמודים ויסודות (במידה וקיים)	</t>
  </si>
  <si>
    <t>2-שנאיים MV/LV</t>
  </si>
  <si>
    <t>הקצב לעבודות לילה במקרים חריגים במיוחד, כמפורט בסעיף 17.1 להסכם ובהתאם לאמור בתנאים המיוחדים, בהתאם להנחיות המפקח בכתב</t>
  </si>
  <si>
    <t>תאומים מול קבלן אינפרה 2 בנושא ממשק מול SCADA, מתכנן/יועץ מנוסה (רמה א' - אקדמאי, בעל מעל 10 שנות ניסיון בתחום הרלוונטי לנושא הממשק) ככול שיידרשו לאחר השלמת כלל התחייבויות החוזיות של הקבלן</t>
  </si>
  <si>
    <t>תאומים מול קבלן אינפרה 2 בנושא ממשק מול SCADA, מתכנן/יועץ מנוסה (רמה ב' - אקדמאי, בעל 8-10 שנות ניסיון בתחום הרלוונטי לנושא הממשק) ככול שיידרשו לאחר השלמת כלל התחייבויות החוזיות של הקבלן</t>
  </si>
  <si>
    <r>
      <t xml:space="preserve">מלתכנון, הקמה, הכנסה לתפעול ותחזוקה של תחנות השנאה (תחנות משנה) 
בדיפו ראשונים, גלילות, וחולון בקו M1 של רשת המטרו בגוש דן
</t>
    </r>
    <r>
      <rPr>
        <b/>
        <u/>
        <sz val="36"/>
        <rFont val="Calibri"/>
        <family val="2"/>
      </rPr>
      <t>טופס מס' 10 - ההצעה הכספית של המציע</t>
    </r>
    <r>
      <rPr>
        <b/>
        <sz val="24"/>
        <rFont val="Calibri"/>
        <family val="2"/>
      </rPr>
      <t xml:space="preserve">
הזנת מחירי יחידה על ידי המציע </t>
    </r>
  </si>
  <si>
    <t>פאושלי - תחנת השנאה - גלילות</t>
  </si>
  <si>
    <t>פאושלי - תחנת השנאה -  חולון</t>
  </si>
  <si>
    <t>פאושלי - תחנת השנאה -  דיפו ראשונים</t>
  </si>
  <si>
    <t>כתב כמויות עבור ציוד עיקרי - תחנת השנאה דיפו ראשונים-חשמל</t>
  </si>
  <si>
    <t>כתב כמויות עבור ציוד עיקרי - תחנת השנאה חולון-חשמל</t>
  </si>
  <si>
    <t>כתב כמויות עבור ציוד עיקרי -תחנת השנאה גלילות-חשמל</t>
  </si>
  <si>
    <t>2</t>
  </si>
  <si>
    <t xml:space="preserve">חלק פאושלי,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</si>
  <si>
    <r>
      <rPr>
        <u/>
        <sz val="16"/>
        <color theme="1"/>
        <rFont val="Calibri"/>
        <family val="2"/>
      </rPr>
      <t>חלק פאושלי</t>
    </r>
    <r>
      <rPr>
        <sz val="16"/>
        <color theme="1"/>
        <rFont val="Calibri"/>
        <family val="2"/>
      </rPr>
      <t xml:space="preserve">,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r>
  </si>
  <si>
    <t>3</t>
  </si>
  <si>
    <t xml:space="preserve">ריכוז הצעת המציע -גלילות </t>
  </si>
  <si>
    <t xml:space="preserve">ריכוז הצעת המציע - חולון </t>
  </si>
  <si>
    <t>ריכוז הצעת המציע - ראשונים</t>
  </si>
  <si>
    <t>ההצעה הכספית</t>
  </si>
  <si>
    <r>
      <t xml:space="preserve">מכרז 542/2025 
לתכנון, הקמה, הכנסה לתפעול ותחזוקה של תחנות השנאה (תחנות משנה) 
בדיפו ראשונים, גלילות, וחולון בקו M1 של רשת המטרו בגוש דן
</t>
    </r>
    <r>
      <rPr>
        <b/>
        <u/>
        <sz val="36"/>
        <rFont val="Calibri"/>
        <family val="2"/>
      </rPr>
      <t>טופס מס' 10 - ההצעה הכספית של המציע</t>
    </r>
    <r>
      <rPr>
        <b/>
        <sz val="24"/>
        <rFont val="Calibri"/>
        <family val="2"/>
      </rPr>
      <t xml:space="preserve">
הזנת מחירי יחידה על ידי המציע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</si>
</sst>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quot;₪&quot;\ * #,##0.00_ ;_ &quot;₪&quot;\ * \-#,##0.00_ ;_ &quot;₪&quot;\ * &quot;-&quot;??_ ;_ @_ "/>
    <numFmt numFmtId="43" formatCode="_ * #,##0.00_ ;_ * \-#,##0.00_ ;_ * &quot;-&quot;??_ ;_ @_ "/>
    <numFmt numFmtId="164" formatCode="_(* #,##0.00_);_(* \(#,##0.00\);_(* &quot;-&quot;??_);_(@_)"/>
    <numFmt numFmtId="165" formatCode="_-&quot;₪&quot;* #,##0_-;\-&quot;₪&quot;* #,##0_-;_-&quot;₪&quot;* &quot;-&quot;_-;_-@_-"/>
    <numFmt numFmtId="166" formatCode="_-* #,##0.00_-;\-* #,##0.00_-;_-* &quot;-&quot;??_-;_-@_-"/>
    <numFmt numFmtId="167" formatCode="0.0%"/>
    <numFmt numFmtId="168" formatCode="_ * #,##0_ ;_ * \-#,##0_ ;_ * &quot;-&quot;??_ ;_ @_ "/>
    <numFmt numFmtId="169" formatCode="&quot;₪&quot;\ #,##0"/>
    <numFmt numFmtId="170" formatCode="[$-409]mmm\-yy;@"/>
    <numFmt numFmtId="171" formatCode="&quot;₪&quot;\ #,##0.00"/>
    <numFmt numFmtId="172" formatCode="m"/>
    <numFmt numFmtId="173" formatCode="_ [$₪-40D]\ * #,##0.00_ ;_ [$₪-40D]\ * \-#,##0.00_ ;_ [$₪-40D]\ * &quot;-&quot;??_ ;_ @_ "/>
    <numFmt numFmtId="174" formatCode="_-&quot;₪&quot;* #,##0.00_-;\-&quot;₪&quot;* #,##0.00_-;_-&quot;₪&quot;* &quot;-&quot;??_-;_-@_-"/>
  </numFmts>
  <fonts count="92" x14ac:knownFonts="1">
    <font>
      <sz val="12"/>
      <color theme="1"/>
      <name val="David"/>
      <family val="2"/>
      <charset val="177"/>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scheme val="minor"/>
    </font>
    <font>
      <sz val="11"/>
      <color theme="1"/>
      <name val="Aptos Narrow"/>
      <family val="2"/>
      <charset val="177"/>
      <scheme val="minor"/>
    </font>
    <font>
      <sz val="11"/>
      <color theme="1"/>
      <name val="Aptos Narrow"/>
      <family val="2"/>
      <charset val="177"/>
      <scheme val="minor"/>
    </font>
    <font>
      <sz val="12"/>
      <color theme="1"/>
      <name val="David"/>
      <family val="2"/>
      <charset val="177"/>
    </font>
    <font>
      <sz val="11"/>
      <color theme="1"/>
      <name val="Aptos Narrow"/>
      <family val="2"/>
      <scheme val="minor"/>
    </font>
    <font>
      <sz val="11"/>
      <color theme="1"/>
      <name val="Calibri"/>
      <family val="2"/>
    </font>
    <font>
      <sz val="14"/>
      <color theme="1"/>
      <name val="Aptos"/>
      <family val="2"/>
    </font>
    <font>
      <sz val="11"/>
      <color theme="1"/>
      <name val="Aptos Narrow"/>
      <family val="2"/>
      <charset val="177"/>
      <scheme val="minor"/>
    </font>
    <font>
      <sz val="11"/>
      <color theme="1"/>
      <name val="Arial"/>
      <family val="2"/>
      <charset val="177"/>
    </font>
    <font>
      <b/>
      <sz val="28"/>
      <color rgb="FF00AFD2"/>
      <name val="Calibri"/>
      <family val="2"/>
    </font>
    <font>
      <sz val="11"/>
      <color theme="0"/>
      <name val="Calibri"/>
      <family val="2"/>
    </font>
    <font>
      <b/>
      <sz val="11"/>
      <color theme="0"/>
      <name val="Calibri"/>
      <family val="2"/>
    </font>
    <font>
      <b/>
      <sz val="14"/>
      <color theme="0"/>
      <name val="Calibri"/>
      <family val="2"/>
    </font>
    <font>
      <b/>
      <sz val="12"/>
      <color theme="0"/>
      <name val="Calibri"/>
      <family val="2"/>
    </font>
    <font>
      <b/>
      <u/>
      <sz val="11"/>
      <color theme="0"/>
      <name val="Calibri"/>
      <family val="2"/>
    </font>
    <font>
      <b/>
      <sz val="14"/>
      <color theme="1"/>
      <name val="Calibri"/>
      <family val="2"/>
    </font>
    <font>
      <sz val="14"/>
      <name val="Calibri"/>
      <family val="2"/>
    </font>
    <font>
      <sz val="14"/>
      <color theme="0"/>
      <name val="Calibri"/>
      <family val="2"/>
    </font>
    <font>
      <b/>
      <sz val="11"/>
      <color theme="1"/>
      <name val="Calibri"/>
      <family val="2"/>
    </font>
    <font>
      <sz val="11"/>
      <color rgb="FF000000"/>
      <name val="Calibri"/>
      <family val="2"/>
    </font>
    <font>
      <sz val="11"/>
      <color theme="1"/>
      <name val="Aptos"/>
      <family val="2"/>
    </font>
    <font>
      <sz val="14"/>
      <color theme="1"/>
      <name val="Calibri"/>
      <family val="2"/>
    </font>
    <font>
      <b/>
      <sz val="12"/>
      <color theme="1" tint="0.499984740745262"/>
      <name val="Segoe UI"/>
      <family val="2"/>
    </font>
    <font>
      <u/>
      <sz val="11"/>
      <color theme="1"/>
      <name val="Aptos Narrow"/>
      <family val="2"/>
      <charset val="177"/>
      <scheme val="minor"/>
    </font>
    <font>
      <b/>
      <sz val="14"/>
      <name val="Calibri"/>
      <family val="2"/>
    </font>
    <font>
      <u/>
      <sz val="14"/>
      <color theme="1"/>
      <name val="Aptos Narrow"/>
      <family val="2"/>
      <charset val="177"/>
      <scheme val="minor"/>
    </font>
    <font>
      <b/>
      <sz val="11"/>
      <color theme="1"/>
      <name val="Aptos Narrow"/>
      <family val="2"/>
      <charset val="177"/>
      <scheme val="minor"/>
    </font>
    <font>
      <sz val="11"/>
      <color theme="0"/>
      <name val="Aptos Narrow"/>
      <family val="2"/>
      <charset val="177"/>
      <scheme val="minor"/>
    </font>
    <font>
      <b/>
      <sz val="11"/>
      <color theme="0"/>
      <name val="Aptos Narrow"/>
      <family val="2"/>
      <charset val="177"/>
      <scheme val="minor"/>
    </font>
    <font>
      <sz val="10"/>
      <color theme="0"/>
      <name val="Aptos Narrow"/>
      <family val="2"/>
      <charset val="177"/>
      <scheme val="minor"/>
    </font>
    <font>
      <b/>
      <sz val="22"/>
      <color theme="1"/>
      <name val="Aptos Narrow"/>
      <family val="2"/>
      <scheme val="minor"/>
    </font>
    <font>
      <b/>
      <u/>
      <sz val="11"/>
      <color theme="1"/>
      <name val="Aptos Narrow"/>
      <family val="2"/>
      <scheme val="minor"/>
    </font>
    <font>
      <b/>
      <sz val="11"/>
      <color theme="1"/>
      <name val="Aptos Narrow"/>
      <family val="2"/>
      <scheme val="minor"/>
    </font>
    <font>
      <b/>
      <sz val="14"/>
      <color theme="1"/>
      <name val="Aptos Narrow"/>
      <family val="2"/>
      <scheme val="minor"/>
    </font>
    <font>
      <b/>
      <sz val="11"/>
      <name val="Aptos Narrow"/>
      <family val="2"/>
      <scheme val="minor"/>
    </font>
    <font>
      <sz val="11"/>
      <name val="Aptos Narrow"/>
      <family val="2"/>
      <scheme val="minor"/>
    </font>
    <font>
      <sz val="11"/>
      <name val="Calibri"/>
      <family val="2"/>
    </font>
    <font>
      <sz val="11"/>
      <name val="Aptos Narrow"/>
      <family val="2"/>
      <charset val="177"/>
      <scheme val="minor"/>
    </font>
    <font>
      <b/>
      <sz val="48"/>
      <color theme="1"/>
      <name val="Calibri"/>
      <family val="2"/>
    </font>
    <font>
      <b/>
      <sz val="24"/>
      <color rgb="FF00AFD2"/>
      <name val="Calibri"/>
      <family val="2"/>
    </font>
    <font>
      <b/>
      <sz val="14"/>
      <color rgb="FF00AFD2"/>
      <name val="Calibri"/>
      <family val="2"/>
    </font>
    <font>
      <sz val="16"/>
      <color theme="0"/>
      <name val="Calibri"/>
      <family val="2"/>
    </font>
    <font>
      <sz val="10"/>
      <color theme="0"/>
      <name val="Calibri"/>
      <family val="2"/>
    </font>
    <font>
      <sz val="10"/>
      <name val="Calibri"/>
      <family val="2"/>
    </font>
    <font>
      <b/>
      <u/>
      <sz val="14"/>
      <color theme="0"/>
      <name val="Calibri"/>
      <family val="2"/>
    </font>
    <font>
      <sz val="10"/>
      <color rgb="FF000000"/>
      <name val="Calibri"/>
      <family val="2"/>
    </font>
    <font>
      <sz val="10"/>
      <color rgb="FFFFFFFF"/>
      <name val="Calibri"/>
      <family val="2"/>
    </font>
    <font>
      <sz val="12"/>
      <color theme="0"/>
      <name val="Calibri"/>
      <family val="2"/>
    </font>
    <font>
      <sz val="10"/>
      <color rgb="FFFF0000"/>
      <name val="Calibri"/>
      <family val="2"/>
    </font>
    <font>
      <sz val="11"/>
      <color rgb="FFFF0000"/>
      <name val="Calibri"/>
      <family val="2"/>
    </font>
    <font>
      <sz val="10"/>
      <color theme="1"/>
      <name val="Calibri"/>
      <family val="2"/>
    </font>
    <font>
      <b/>
      <sz val="18"/>
      <color theme="1"/>
      <name val="David"/>
      <family val="2"/>
    </font>
    <font>
      <b/>
      <sz val="16"/>
      <color theme="1"/>
      <name val="Calibri"/>
      <family val="2"/>
    </font>
    <font>
      <b/>
      <sz val="16"/>
      <name val="Calibri"/>
      <family val="2"/>
    </font>
    <font>
      <sz val="12"/>
      <name val="Calibri"/>
      <family val="2"/>
    </font>
    <font>
      <sz val="12"/>
      <color rgb="FFFF0000"/>
      <name val="Calibri"/>
      <family val="2"/>
    </font>
    <font>
      <sz val="10"/>
      <color theme="1"/>
      <name val="Aptos Narrow"/>
      <family val="2"/>
      <scheme val="minor"/>
    </font>
    <font>
      <b/>
      <u/>
      <sz val="10"/>
      <color theme="1"/>
      <name val="Aptos Narrow"/>
      <family val="2"/>
      <scheme val="minor"/>
    </font>
    <font>
      <sz val="11"/>
      <color theme="0"/>
      <name val="Aptos Narrow"/>
      <family val="2"/>
      <scheme val="minor"/>
    </font>
    <font>
      <b/>
      <sz val="24"/>
      <color theme="0"/>
      <name val="Calibri"/>
      <family val="2"/>
    </font>
    <font>
      <sz val="10"/>
      <name val="Arial"/>
      <family val="2"/>
    </font>
    <font>
      <b/>
      <sz val="18"/>
      <name val="Calibri"/>
      <family val="2"/>
    </font>
    <font>
      <sz val="24"/>
      <name val="Calibri"/>
      <family val="2"/>
    </font>
    <font>
      <b/>
      <sz val="22"/>
      <color theme="0"/>
      <name val="Calibri"/>
      <family val="2"/>
    </font>
    <font>
      <b/>
      <sz val="22"/>
      <name val="Calibri"/>
      <family val="2"/>
    </font>
    <font>
      <b/>
      <sz val="24"/>
      <name val="Calibri"/>
      <family val="2"/>
    </font>
    <font>
      <b/>
      <sz val="18"/>
      <color theme="1"/>
      <name val="Calibri"/>
      <family val="2"/>
    </font>
    <font>
      <b/>
      <sz val="22"/>
      <color theme="1"/>
      <name val="Calibri"/>
      <family val="2"/>
    </font>
    <font>
      <b/>
      <sz val="14"/>
      <color theme="2" tint="-0.499984740745262"/>
      <name val="Calibri"/>
      <family val="2"/>
    </font>
    <font>
      <b/>
      <u/>
      <sz val="24"/>
      <name val="Calibri"/>
      <family val="2"/>
    </font>
    <font>
      <sz val="22"/>
      <color theme="1"/>
      <name val="David"/>
      <family val="2"/>
      <charset val="177"/>
    </font>
    <font>
      <sz val="22"/>
      <color theme="1"/>
      <name val="Aptos Narrow"/>
      <family val="2"/>
      <scheme val="minor"/>
    </font>
    <font>
      <b/>
      <u/>
      <sz val="36"/>
      <name val="Calibri"/>
      <family val="2"/>
    </font>
    <font>
      <sz val="8"/>
      <name val="David"/>
      <family val="2"/>
      <charset val="177"/>
    </font>
    <font>
      <sz val="18"/>
      <color theme="1"/>
      <name val="Aptos Narrow"/>
      <family val="2"/>
      <scheme val="minor"/>
    </font>
    <font>
      <sz val="18"/>
      <color theme="1"/>
      <name val="Calibri"/>
      <family val="2"/>
    </font>
    <font>
      <b/>
      <u/>
      <sz val="18"/>
      <color theme="1"/>
      <name val="Aptos Narrow"/>
      <family val="2"/>
      <scheme val="minor"/>
    </font>
    <font>
      <b/>
      <u/>
      <sz val="24"/>
      <color rgb="FF7030A0"/>
      <name val="Aptos Narrow"/>
      <family val="2"/>
      <scheme val="minor"/>
    </font>
    <font>
      <b/>
      <u/>
      <sz val="24"/>
      <color theme="1"/>
      <name val="Calibri"/>
      <family val="2"/>
    </font>
    <font>
      <b/>
      <sz val="20"/>
      <color rgb="FF7030A0"/>
      <name val="Aptos Narrow"/>
      <family val="2"/>
      <scheme val="minor"/>
    </font>
    <font>
      <b/>
      <i/>
      <sz val="20"/>
      <name val="Aptos Narrow"/>
      <family val="2"/>
      <scheme val="minor"/>
    </font>
    <font>
      <b/>
      <i/>
      <u/>
      <sz val="18"/>
      <color theme="1"/>
      <name val="Aptos Narrow"/>
      <family val="2"/>
      <scheme val="minor"/>
    </font>
    <font>
      <b/>
      <sz val="24"/>
      <color theme="1"/>
      <name val="Calibri"/>
      <family val="2"/>
    </font>
    <font>
      <sz val="16"/>
      <color theme="1"/>
      <name val="Calibri"/>
      <family val="2"/>
    </font>
    <font>
      <u/>
      <sz val="16"/>
      <color theme="1"/>
      <name val="Calibri"/>
      <family val="2"/>
    </font>
    <font>
      <b/>
      <sz val="14"/>
      <color theme="1"/>
      <name val="Calibri"/>
      <family val="2"/>
      <charset val="177"/>
    </font>
    <font>
      <b/>
      <sz val="14"/>
      <name val="Arial"/>
      <family val="2"/>
      <charset val="177"/>
    </font>
    <font>
      <b/>
      <sz val="20"/>
      <color theme="1"/>
      <name val="Aptos Narrow"/>
      <family val="2"/>
      <scheme val="minor"/>
    </font>
  </fonts>
  <fills count="29">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rgb="FF00AFD2"/>
        <bgColor indexed="64"/>
      </patternFill>
    </fill>
    <fill>
      <patternFill patternType="solid">
        <fgColor rgb="FF808080"/>
        <bgColor indexed="64"/>
      </patternFill>
    </fill>
    <fill>
      <patternFill patternType="solid">
        <fgColor theme="0" tint="-0.14999847407452621"/>
        <bgColor indexed="64"/>
      </patternFill>
    </fill>
    <fill>
      <patternFill patternType="solid">
        <fgColor theme="2"/>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3"/>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C00000"/>
        <bgColor indexed="64"/>
      </patternFill>
    </fill>
    <fill>
      <patternFill patternType="solid">
        <fgColor theme="4" tint="0.79998168889431442"/>
        <bgColor theme="4" tint="0.79998168889431442"/>
      </patternFill>
    </fill>
    <fill>
      <patternFill patternType="solid">
        <fgColor rgb="FFFF0000"/>
        <bgColor indexed="64"/>
      </patternFill>
    </fill>
    <fill>
      <patternFill patternType="solid">
        <fgColor theme="1" tint="0.34998626667073579"/>
        <bgColor indexed="64"/>
      </patternFill>
    </fill>
    <fill>
      <patternFill patternType="solid">
        <fgColor theme="4" tint="-0.249977111117893"/>
        <bgColor indexed="64"/>
      </patternFill>
    </fill>
    <fill>
      <patternFill patternType="solid">
        <fgColor rgb="FF808080"/>
        <bgColor rgb="FF000000"/>
      </patternFill>
    </fill>
    <fill>
      <patternFill patternType="solid">
        <fgColor rgb="FFFFC000"/>
        <bgColor indexed="64"/>
      </patternFill>
    </fill>
    <fill>
      <patternFill patternType="solid">
        <fgColor theme="2" tint="-0.249977111117893"/>
        <bgColor indexed="64"/>
      </patternFill>
    </fill>
    <fill>
      <patternFill patternType="solid">
        <fgColor rgb="FF0070C0"/>
        <bgColor indexed="64"/>
      </patternFill>
    </fill>
    <fill>
      <patternFill patternType="solid">
        <fgColor theme="0" tint="-0.249977111117893"/>
        <bgColor indexed="64"/>
      </patternFill>
    </fill>
    <fill>
      <patternFill patternType="solid">
        <fgColor rgb="FF00B0F0"/>
        <bgColor indexed="64"/>
      </patternFill>
    </fill>
    <fill>
      <patternFill patternType="solid">
        <fgColor theme="7"/>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499984740745262"/>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34998626667073579"/>
      </left>
      <right style="thin">
        <color theme="1" tint="0.34998626667073579"/>
      </right>
      <top style="double">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double">
        <color theme="1" tint="0.34998626667073579"/>
      </top>
      <bottom/>
      <diagonal/>
    </border>
    <border>
      <left/>
      <right style="double">
        <color theme="1" tint="0.34998626667073579"/>
      </right>
      <top style="double">
        <color theme="1" tint="0.34998626667073579"/>
      </top>
      <bottom/>
      <diagonal/>
    </border>
    <border>
      <left/>
      <right style="double">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top/>
      <bottom style="thin">
        <color theme="1" tint="0.34998626667073579"/>
      </bottom>
      <diagonal/>
    </border>
    <border>
      <left/>
      <right style="double">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double">
        <color theme="1" tint="0.34998626667073579"/>
      </bottom>
      <diagonal/>
    </border>
    <border>
      <left style="thin">
        <color theme="1" tint="0.34998626667073579"/>
      </left>
      <right style="double">
        <color theme="1" tint="0.34998626667073579"/>
      </right>
      <top style="thin">
        <color theme="1" tint="0.34998626667073579"/>
      </top>
      <bottom style="double">
        <color theme="1" tint="0.34998626667073579"/>
      </bottom>
      <diagonal/>
    </border>
    <border>
      <left style="double">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thin">
        <color theme="1" tint="0.499984740745262"/>
      </left>
      <right style="double">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double">
        <color theme="1" tint="0.499984740745262"/>
      </bottom>
      <diagonal/>
    </border>
    <border>
      <left style="thin">
        <color theme="1" tint="0.499984740745262"/>
      </left>
      <right style="double">
        <color theme="1" tint="0.499984740745262"/>
      </right>
      <top style="thin">
        <color theme="1" tint="0.499984740745262"/>
      </top>
      <bottom style="double">
        <color theme="1" tint="0.499984740745262"/>
      </bottom>
      <diagonal/>
    </border>
    <border>
      <left style="double">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double">
        <color theme="1" tint="0.499984740745262"/>
      </top>
      <bottom style="thin">
        <color theme="1" tint="0.499984740745262"/>
      </bottom>
      <diagonal/>
    </border>
    <border>
      <left style="thin">
        <color theme="1" tint="0.499984740745262"/>
      </left>
      <right style="double">
        <color theme="1" tint="0.499984740745262"/>
      </right>
      <top style="double">
        <color theme="1" tint="0.499984740745262"/>
      </top>
      <bottom style="thin">
        <color theme="1" tint="0.499984740745262"/>
      </bottom>
      <diagonal/>
    </border>
    <border>
      <left style="double">
        <color theme="1" tint="0.499984740745262"/>
      </left>
      <right style="thin">
        <color theme="1" tint="0.499984740745262"/>
      </right>
      <top/>
      <bottom/>
      <diagonal/>
    </border>
    <border>
      <left style="double">
        <color theme="1" tint="0.34998626667073579"/>
      </left>
      <right style="thin">
        <color theme="1" tint="0.34998626667073579"/>
      </right>
      <top style="double">
        <color theme="1" tint="0.34998626667073579"/>
      </top>
      <bottom/>
      <diagonal/>
    </border>
    <border>
      <left style="double">
        <color theme="1" tint="0.34998626667073579"/>
      </left>
      <right style="thin">
        <color theme="1" tint="0.34998626667073579"/>
      </right>
      <top/>
      <bottom/>
      <diagonal/>
    </border>
    <border>
      <left style="double">
        <color theme="1" tint="0.34998626667073579"/>
      </left>
      <right style="thin">
        <color theme="1" tint="0.34998626667073579"/>
      </right>
      <top/>
      <bottom style="double">
        <color theme="1" tint="0.34998626667073579"/>
      </bottom>
      <diagonal/>
    </border>
    <border>
      <left style="double">
        <color theme="1" tint="0.499984740745262"/>
      </left>
      <right style="thin">
        <color theme="1" tint="0.499984740745262"/>
      </right>
      <top/>
      <bottom style="double">
        <color theme="1" tint="0.499984740745262"/>
      </bottom>
      <diagonal/>
    </border>
    <border>
      <left style="double">
        <color theme="1" tint="0.499984740745262"/>
      </left>
      <right style="thin">
        <color theme="1" tint="0.499984740745262"/>
      </right>
      <top style="double">
        <color theme="1" tint="0.499984740745262"/>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ck">
        <color auto="1"/>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ck">
        <color auto="1"/>
      </right>
      <top/>
      <bottom style="thin">
        <color theme="0" tint="-0.14999847407452621"/>
      </bottom>
      <diagonal/>
    </border>
    <border>
      <left style="thick">
        <color auto="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ck">
        <color auto="1"/>
      </right>
      <top style="thin">
        <color theme="0" tint="-0.14999847407452621"/>
      </top>
      <bottom style="thin">
        <color theme="0" tint="-0.14999847407452621"/>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double">
        <color theme="1" tint="0.499984740745262"/>
      </right>
      <top style="thin">
        <color theme="1" tint="0.499984740745262"/>
      </top>
      <bottom/>
      <diagonal/>
    </border>
    <border>
      <left style="thin">
        <color theme="1" tint="0.499984740745262"/>
      </left>
      <right style="thin">
        <color theme="1" tint="0.499984740745262"/>
      </right>
      <top style="double">
        <color theme="1" tint="0.499984740745262"/>
      </top>
      <bottom/>
      <diagonal/>
    </border>
    <border>
      <left/>
      <right style="thick">
        <color auto="1"/>
      </right>
      <top/>
      <bottom style="thin">
        <color theme="0" tint="-0.14999847407452621"/>
      </bottom>
      <diagonal/>
    </border>
    <border>
      <left/>
      <right style="thick">
        <color auto="1"/>
      </right>
      <top style="thin">
        <color theme="0" tint="-0.14999847407452621"/>
      </top>
      <bottom style="thin">
        <color theme="0" tint="-0.149998474074526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hair">
        <color theme="0" tint="-0.499984740745262"/>
      </left>
      <right style="thin">
        <color theme="2" tint="-9.9948118533890809E-2"/>
      </right>
      <top style="double">
        <color theme="0" tint="-0.499984740745262"/>
      </top>
      <bottom style="hair">
        <color theme="0" tint="-0.499984740745262"/>
      </bottom>
      <diagonal/>
    </border>
    <border>
      <left style="thin">
        <color theme="2" tint="-9.9948118533890809E-2"/>
      </left>
      <right style="thin">
        <color theme="2" tint="-9.9948118533890809E-2"/>
      </right>
      <top style="double">
        <color theme="0" tint="-0.499984740745262"/>
      </top>
      <bottom style="hair">
        <color theme="0" tint="-0.499984740745262"/>
      </bottom>
      <diagonal/>
    </border>
    <border>
      <left style="thin">
        <color theme="2" tint="-9.9948118533890809E-2"/>
      </left>
      <right style="hair">
        <color theme="0" tint="-0.499984740745262"/>
      </right>
      <top style="double">
        <color theme="0" tint="-0.499984740745262"/>
      </top>
      <bottom style="hair">
        <color theme="0" tint="-0.499984740745262"/>
      </bottom>
      <diagonal/>
    </border>
    <border>
      <left/>
      <right style="thin">
        <color theme="2" tint="-9.9948118533890809E-2"/>
      </right>
      <top/>
      <bottom/>
      <diagonal/>
    </border>
    <border>
      <left style="thin">
        <color theme="2" tint="-9.9948118533890809E-2"/>
      </left>
      <right style="thin">
        <color theme="2" tint="-9.9948118533890809E-2"/>
      </right>
      <top/>
      <bottom/>
      <diagonal/>
    </border>
    <border>
      <left style="thin">
        <color theme="2" tint="-9.9948118533890809E-2"/>
      </left>
      <right/>
      <top/>
      <bottom/>
      <diagonal/>
    </border>
    <border>
      <left style="double">
        <color theme="1" tint="0.34998626667073579"/>
      </left>
      <right style="thin">
        <color theme="2" tint="-9.9948118533890809E-2"/>
      </right>
      <top style="double">
        <color theme="1" tint="0.34998626667073579"/>
      </top>
      <bottom style="double">
        <color theme="1" tint="0.34998626667073579"/>
      </bottom>
      <diagonal/>
    </border>
    <border>
      <left style="thin">
        <color theme="2" tint="-9.9948118533890809E-2"/>
      </left>
      <right style="thin">
        <color theme="2" tint="-9.9948118533890809E-2"/>
      </right>
      <top style="double">
        <color theme="1" tint="0.34998626667073579"/>
      </top>
      <bottom style="double">
        <color theme="1" tint="0.34998626667073579"/>
      </bottom>
      <diagonal/>
    </border>
    <border>
      <left style="double">
        <color theme="1" tint="0.34998626667073579"/>
      </left>
      <right style="thin">
        <color theme="1" tint="0.34998626667073579"/>
      </right>
      <top style="double">
        <color theme="1" tint="0.34998626667073579"/>
      </top>
      <bottom style="thin">
        <color theme="1" tint="0.34998626667073579"/>
      </bottom>
      <diagonal/>
    </border>
    <border>
      <left style="double">
        <color theme="1" tint="0.34998626667073579"/>
      </left>
      <right style="thin">
        <color theme="1" tint="0.34998626667073579"/>
      </right>
      <top style="thin">
        <color theme="1" tint="0.34998626667073579"/>
      </top>
      <bottom style="thin">
        <color theme="1" tint="0.34998626667073579"/>
      </bottom>
      <diagonal/>
    </border>
    <border>
      <left style="double">
        <color theme="1" tint="0.34998626667073579"/>
      </left>
      <right style="thin">
        <color theme="2" tint="-9.9948118533890809E-2"/>
      </right>
      <top style="double">
        <color theme="1" tint="0.34998626667073579"/>
      </top>
      <bottom style="thin">
        <color indexed="64"/>
      </bottom>
      <diagonal/>
    </border>
    <border>
      <left style="thin">
        <color theme="2" tint="-9.9948118533890809E-2"/>
      </left>
      <right style="thin">
        <color theme="2" tint="-9.9948118533890809E-2"/>
      </right>
      <top style="double">
        <color theme="1" tint="0.34998626667073579"/>
      </top>
      <bottom style="thin">
        <color indexed="64"/>
      </bottom>
      <diagonal/>
    </border>
    <border>
      <left style="thin">
        <color theme="2" tint="-9.9948118533890809E-2"/>
      </left>
      <right style="thin">
        <color theme="1" tint="0.34998626667073579"/>
      </right>
      <top style="double">
        <color theme="1" tint="0.34998626667073579"/>
      </top>
      <bottom style="thin">
        <color indexed="64"/>
      </bottom>
      <diagonal/>
    </border>
    <border>
      <left style="thin">
        <color rgb="FF595959"/>
      </left>
      <right style="thin">
        <color rgb="FF595959"/>
      </right>
      <top style="double">
        <color rgb="FF595959"/>
      </top>
      <bottom style="thin">
        <color rgb="FF595959"/>
      </bottom>
      <diagonal/>
    </border>
    <border>
      <left style="thin">
        <color theme="1" tint="0.34998626667073579"/>
      </left>
      <right style="thin">
        <color theme="1" tint="0.34998626667073579"/>
      </right>
      <top/>
      <bottom style="thin">
        <color theme="1" tint="0.34998626667073579"/>
      </bottom>
      <diagonal/>
    </border>
    <border>
      <left style="double">
        <color theme="1" tint="0.34998626667073579"/>
      </left>
      <right style="thin">
        <color theme="1" tint="0.34998626667073579"/>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2" tint="-9.9948118533890809E-2"/>
      </left>
      <right style="thin">
        <color theme="1" tint="0.34998626667073579"/>
      </right>
      <top style="double">
        <color theme="1" tint="0.34998626667073579"/>
      </top>
      <bottom/>
      <diagonal/>
    </border>
    <border>
      <left style="thin">
        <color theme="2" tint="-9.9948118533890809E-2"/>
      </left>
      <right style="thin">
        <color theme="1" tint="0.34998626667073579"/>
      </right>
      <top/>
      <bottom/>
      <diagonal/>
    </border>
    <border>
      <left/>
      <right style="thin">
        <color theme="2" tint="-9.9948118533890809E-2"/>
      </right>
      <top style="double">
        <color theme="0" tint="-0.499984740745262"/>
      </top>
      <bottom style="hair">
        <color theme="0" tint="-0.499984740745262"/>
      </bottom>
      <diagonal/>
    </border>
    <border>
      <left/>
      <right style="thin">
        <color theme="2" tint="-9.9948118533890809E-2"/>
      </right>
      <top style="double">
        <color theme="1" tint="0.34998626667073579"/>
      </top>
      <bottom style="double">
        <color theme="1" tint="0.34998626667073579"/>
      </bottom>
      <diagonal/>
    </border>
    <border>
      <left/>
      <right style="thin">
        <color theme="1" tint="0.34998626667073579"/>
      </right>
      <top style="double">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2" tint="-9.9948118533890809E-2"/>
      </right>
      <top style="double">
        <color theme="1" tint="0.34998626667073579"/>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style="thin">
        <color indexed="64"/>
      </left>
      <right style="thin">
        <color indexed="64"/>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theme="1" tint="0.499984740745262"/>
      </left>
      <right style="medium">
        <color indexed="64"/>
      </right>
      <top style="medium">
        <color indexed="64"/>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73">
    <xf numFmtId="0" fontId="0" fillId="0" borderId="0"/>
    <xf numFmtId="9" fontId="7"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11" fillId="0" borderId="0"/>
    <xf numFmtId="43"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0" fontId="12" fillId="0" borderId="0"/>
    <xf numFmtId="0" fontId="8" fillId="0" borderId="0"/>
    <xf numFmtId="0" fontId="12" fillId="0" borderId="0"/>
    <xf numFmtId="0" fontId="11" fillId="0" borderId="0"/>
    <xf numFmtId="0" fontId="8" fillId="0" borderId="0"/>
    <xf numFmtId="0" fontId="8" fillId="0" borderId="0"/>
    <xf numFmtId="0" fontId="6" fillId="0" borderId="0"/>
    <xf numFmtId="0" fontId="6" fillId="0" borderId="0"/>
    <xf numFmtId="0" fontId="5" fillId="0" borderId="0"/>
    <xf numFmtId="0" fontId="5" fillId="0" borderId="0"/>
    <xf numFmtId="0" fontId="64" fillId="0" borderId="0"/>
    <xf numFmtId="0" fontId="5" fillId="0" borderId="0"/>
    <xf numFmtId="164" fontId="5" fillId="0" borderId="0" applyFont="0" applyFill="0" applyBorder="0" applyAlignment="0" applyProtection="0"/>
    <xf numFmtId="0" fontId="5" fillId="0" borderId="0"/>
    <xf numFmtId="0" fontId="4" fillId="0" borderId="0"/>
    <xf numFmtId="0" fontId="4" fillId="0" borderId="0"/>
    <xf numFmtId="166" fontId="4" fillId="0" borderId="0" applyFont="0" applyFill="0" applyBorder="0" applyAlignment="0" applyProtection="0"/>
    <xf numFmtId="0" fontId="4" fillId="0" borderId="0"/>
    <xf numFmtId="0" fontId="3" fillId="0" borderId="0"/>
    <xf numFmtId="43"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7" fillId="0" borderId="0" applyFont="0" applyFill="0" applyBorder="0" applyAlignment="0" applyProtection="0"/>
    <xf numFmtId="0" fontId="4"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4" fontId="4"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4" fontId="4"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74" fontId="7"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631">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9" fontId="0" fillId="0" borderId="1" xfId="0" applyNumberFormat="1" applyBorder="1"/>
    <xf numFmtId="9" fontId="0" fillId="0" borderId="0" xfId="0" applyNumberFormat="1"/>
    <xf numFmtId="0" fontId="13" fillId="0" borderId="0" xfId="12" applyFont="1" applyAlignment="1">
      <alignment horizontal="left"/>
    </xf>
    <xf numFmtId="0" fontId="26" fillId="7" borderId="31" xfId="2" applyFont="1" applyFill="1" applyBorder="1" applyAlignment="1">
      <alignment horizontal="center" vertical="center"/>
    </xf>
    <xf numFmtId="0" fontId="26" fillId="7" borderId="32" xfId="2" applyFont="1" applyFill="1" applyBorder="1" applyAlignment="1">
      <alignment horizontal="center" vertical="center"/>
    </xf>
    <xf numFmtId="0" fontId="26" fillId="7" borderId="33" xfId="2" applyFont="1" applyFill="1" applyBorder="1" applyAlignment="1">
      <alignment horizontal="center" vertical="center"/>
    </xf>
    <xf numFmtId="170" fontId="26" fillId="7" borderId="34" xfId="2" applyNumberFormat="1" applyFont="1" applyFill="1" applyBorder="1" applyAlignment="1">
      <alignment horizontal="center" vertical="center" textRotation="90"/>
    </xf>
    <xf numFmtId="170" fontId="26" fillId="7" borderId="35" xfId="2" applyNumberFormat="1" applyFont="1" applyFill="1" applyBorder="1" applyAlignment="1">
      <alignment horizontal="center" vertical="center" textRotation="90"/>
    </xf>
    <xf numFmtId="170" fontId="26" fillId="7" borderId="36" xfId="2" applyNumberFormat="1" applyFont="1" applyFill="1" applyBorder="1" applyAlignment="1">
      <alignment horizontal="center" vertical="center" textRotation="90"/>
    </xf>
    <xf numFmtId="0" fontId="11" fillId="0" borderId="0" xfId="13"/>
    <xf numFmtId="0" fontId="9" fillId="0" borderId="0" xfId="13" applyFont="1"/>
    <xf numFmtId="0" fontId="15" fillId="5" borderId="4" xfId="13" applyFont="1" applyFill="1" applyBorder="1" applyAlignment="1">
      <alignment horizontal="center" vertical="top"/>
    </xf>
    <xf numFmtId="0" fontId="16" fillId="5" borderId="4" xfId="13" applyFont="1" applyFill="1" applyBorder="1" applyAlignment="1">
      <alignment horizontal="center" vertical="top"/>
    </xf>
    <xf numFmtId="0" fontId="15" fillId="5" borderId="5" xfId="13" applyFont="1" applyFill="1" applyBorder="1" applyAlignment="1">
      <alignment horizontal="center" vertical="top"/>
    </xf>
    <xf numFmtId="0" fontId="17" fillId="5" borderId="5" xfId="13" applyFont="1" applyFill="1" applyBorder="1" applyAlignment="1">
      <alignment horizontal="center" vertical="top"/>
    </xf>
    <xf numFmtId="0" fontId="15" fillId="5" borderId="9" xfId="13" applyFont="1" applyFill="1" applyBorder="1" applyAlignment="1">
      <alignment horizontal="center" vertical="top"/>
    </xf>
    <xf numFmtId="0" fontId="18" fillId="5" borderId="12" xfId="13" applyFont="1" applyFill="1" applyBorder="1" applyAlignment="1">
      <alignment horizontal="center" vertical="center"/>
    </xf>
    <xf numFmtId="0" fontId="18" fillId="5" borderId="12" xfId="13" applyFont="1" applyFill="1" applyBorder="1" applyAlignment="1">
      <alignment horizontal="center" vertical="center" wrapText="1"/>
    </xf>
    <xf numFmtId="0" fontId="19" fillId="0" borderId="15" xfId="13" applyFont="1" applyBorder="1" applyAlignment="1">
      <alignment horizontal="center" vertical="center" wrapText="1"/>
    </xf>
    <xf numFmtId="0" fontId="20" fillId="0" borderId="3" xfId="13" applyFont="1" applyBorder="1" applyAlignment="1">
      <alignment horizontal="right" vertical="center" wrapText="1"/>
    </xf>
    <xf numFmtId="169" fontId="20" fillId="0" borderId="3" xfId="13" applyNumberFormat="1" applyFont="1" applyBorder="1" applyAlignment="1">
      <alignment horizontal="center" vertical="center"/>
    </xf>
    <xf numFmtId="0" fontId="28" fillId="8" borderId="3" xfId="13" applyFont="1" applyFill="1" applyBorder="1" applyAlignment="1">
      <alignment horizontal="left" vertical="center" wrapText="1" indent="1"/>
    </xf>
    <xf numFmtId="0" fontId="28" fillId="8" borderId="3" xfId="13" applyFont="1" applyFill="1" applyBorder="1" applyAlignment="1">
      <alignment horizontal="right" vertical="center" wrapText="1"/>
    </xf>
    <xf numFmtId="169" fontId="28" fillId="8" borderId="3" xfId="13" applyNumberFormat="1" applyFont="1" applyFill="1" applyBorder="1" applyAlignment="1">
      <alignment horizontal="center" vertical="center"/>
    </xf>
    <xf numFmtId="49" fontId="19" fillId="0" borderId="37" xfId="13" applyNumberFormat="1" applyFont="1" applyBorder="1" applyAlignment="1">
      <alignment horizontal="center" vertical="center" wrapText="1"/>
    </xf>
    <xf numFmtId="0" fontId="20" fillId="0" borderId="37" xfId="13" applyFont="1" applyBorder="1" applyAlignment="1">
      <alignment horizontal="right" vertical="center" wrapText="1"/>
    </xf>
    <xf numFmtId="169" fontId="20" fillId="0" borderId="37" xfId="13" applyNumberFormat="1" applyFont="1" applyBorder="1" applyAlignment="1">
      <alignment horizontal="center" vertical="center"/>
    </xf>
    <xf numFmtId="49" fontId="20" fillId="0" borderId="37" xfId="13" applyNumberFormat="1" applyFont="1" applyBorder="1" applyAlignment="1">
      <alignment horizontal="right" vertical="center" wrapText="1"/>
    </xf>
    <xf numFmtId="0" fontId="16" fillId="9" borderId="3" xfId="13" applyFont="1" applyFill="1" applyBorder="1" applyAlignment="1">
      <alignment horizontal="left" vertical="center" wrapText="1" indent="1"/>
    </xf>
    <xf numFmtId="0" fontId="16" fillId="9" borderId="3" xfId="13" applyFont="1" applyFill="1" applyBorder="1" applyAlignment="1">
      <alignment horizontal="right" vertical="center" wrapText="1"/>
    </xf>
    <xf numFmtId="169" fontId="16" fillId="9" borderId="3" xfId="13" applyNumberFormat="1" applyFont="1" applyFill="1" applyBorder="1" applyAlignment="1">
      <alignment horizontal="center" vertical="center"/>
    </xf>
    <xf numFmtId="49" fontId="20" fillId="0" borderId="20" xfId="13" applyNumberFormat="1" applyFont="1" applyBorder="1" applyAlignment="1">
      <alignment horizontal="right" vertical="center" wrapText="1"/>
    </xf>
    <xf numFmtId="169" fontId="20" fillId="0" borderId="20" xfId="13" applyNumberFormat="1" applyFont="1" applyBorder="1" applyAlignment="1">
      <alignment horizontal="center" vertical="center"/>
    </xf>
    <xf numFmtId="49" fontId="20" fillId="0" borderId="30" xfId="13" applyNumberFormat="1" applyFont="1" applyBorder="1" applyAlignment="1">
      <alignment horizontal="right" vertical="center" wrapText="1"/>
    </xf>
    <xf numFmtId="169" fontId="20" fillId="0" borderId="30" xfId="13" applyNumberFormat="1" applyFont="1" applyBorder="1" applyAlignment="1">
      <alignment horizontal="center" vertical="center"/>
    </xf>
    <xf numFmtId="49" fontId="20" fillId="3" borderId="30" xfId="13" applyNumberFormat="1" applyFont="1" applyFill="1" applyBorder="1" applyAlignment="1">
      <alignment horizontal="right" vertical="center" wrapText="1"/>
    </xf>
    <xf numFmtId="0" fontId="16" fillId="4" borderId="3" xfId="13" applyFont="1" applyFill="1" applyBorder="1" applyAlignment="1">
      <alignment horizontal="left" vertical="center" wrapText="1" indent="1"/>
    </xf>
    <xf numFmtId="0" fontId="16" fillId="4" borderId="3" xfId="13" applyFont="1" applyFill="1" applyBorder="1" applyAlignment="1">
      <alignment horizontal="right" vertical="center" wrapText="1"/>
    </xf>
    <xf numFmtId="169" fontId="16" fillId="4" borderId="3" xfId="13" applyNumberFormat="1" applyFont="1" applyFill="1" applyBorder="1" applyAlignment="1">
      <alignment horizontal="center" vertical="center"/>
    </xf>
    <xf numFmtId="0" fontId="19" fillId="0" borderId="3" xfId="13" applyFont="1" applyBorder="1" applyAlignment="1">
      <alignment horizontal="left" vertical="center" wrapText="1" indent="1"/>
    </xf>
    <xf numFmtId="0" fontId="25" fillId="0" borderId="3" xfId="13" applyFont="1" applyBorder="1" applyAlignment="1">
      <alignment horizontal="right" vertical="center" wrapText="1"/>
    </xf>
    <xf numFmtId="169" fontId="25" fillId="0" borderId="3" xfId="13" applyNumberFormat="1" applyFont="1" applyBorder="1" applyAlignment="1">
      <alignment horizontal="center" vertical="center"/>
    </xf>
    <xf numFmtId="0" fontId="16" fillId="4" borderId="20" xfId="13" applyFont="1" applyFill="1" applyBorder="1" applyAlignment="1">
      <alignment horizontal="left" vertical="center" wrapText="1" indent="1"/>
    </xf>
    <xf numFmtId="0" fontId="16" fillId="4" borderId="20" xfId="13" applyFont="1" applyFill="1" applyBorder="1" applyAlignment="1">
      <alignment horizontal="right" vertical="center" wrapText="1"/>
    </xf>
    <xf numFmtId="169" fontId="16" fillId="4" borderId="20" xfId="13" applyNumberFormat="1" applyFont="1" applyFill="1" applyBorder="1" applyAlignment="1">
      <alignment horizontal="center" vertical="center"/>
    </xf>
    <xf numFmtId="0" fontId="16" fillId="4" borderId="17" xfId="13" applyFont="1" applyFill="1" applyBorder="1" applyAlignment="1">
      <alignment horizontal="left" vertical="center" wrapText="1" indent="1"/>
    </xf>
    <xf numFmtId="0" fontId="16" fillId="4" borderId="17" xfId="13" applyFont="1" applyFill="1" applyBorder="1" applyAlignment="1">
      <alignment horizontal="right" vertical="center" wrapText="1"/>
    </xf>
    <xf numFmtId="169" fontId="16" fillId="4" borderId="17" xfId="13" applyNumberFormat="1" applyFont="1" applyFill="1" applyBorder="1" applyAlignment="1">
      <alignment horizontal="center" vertical="center"/>
    </xf>
    <xf numFmtId="0" fontId="10" fillId="10" borderId="3" xfId="13" applyFont="1" applyFill="1" applyBorder="1" applyAlignment="1">
      <alignment vertical="top" wrapText="1"/>
    </xf>
    <xf numFmtId="14" fontId="10" fillId="0" borderId="3" xfId="12" applyNumberFormat="1" applyFont="1" applyBorder="1" applyAlignment="1">
      <alignment horizontal="center"/>
    </xf>
    <xf numFmtId="14" fontId="10" fillId="0" borderId="3" xfId="12" applyNumberFormat="1" applyFont="1" applyBorder="1" applyAlignment="1">
      <alignment horizontal="center" vertical="top"/>
    </xf>
    <xf numFmtId="0" fontId="23" fillId="0" borderId="0" xfId="13" applyFont="1"/>
    <xf numFmtId="0" fontId="9" fillId="0" borderId="0" xfId="13" applyFont="1" applyAlignment="1">
      <alignment horizontal="left" vertical="center" wrapText="1"/>
    </xf>
    <xf numFmtId="14" fontId="10" fillId="0" borderId="3" xfId="12" applyNumberFormat="1" applyFont="1" applyBorder="1" applyAlignment="1">
      <alignment horizontal="center" vertical="top" wrapText="1"/>
    </xf>
    <xf numFmtId="0" fontId="15" fillId="5" borderId="6" xfId="13" applyFont="1" applyFill="1" applyBorder="1" applyAlignment="1">
      <alignment horizontal="center"/>
    </xf>
    <xf numFmtId="0" fontId="15" fillId="5" borderId="7" xfId="13" applyFont="1" applyFill="1" applyBorder="1" applyAlignment="1">
      <alignment horizontal="center"/>
    </xf>
    <xf numFmtId="0" fontId="15" fillId="5" borderId="0" xfId="13" applyFont="1" applyFill="1" applyAlignment="1">
      <alignment horizontal="center"/>
    </xf>
    <xf numFmtId="0" fontId="15" fillId="5" borderId="8" xfId="13" applyFont="1" applyFill="1" applyBorder="1" applyAlignment="1">
      <alignment horizontal="center"/>
    </xf>
    <xf numFmtId="0" fontId="15" fillId="5" borderId="10" xfId="13" applyFont="1" applyFill="1" applyBorder="1" applyAlignment="1">
      <alignment horizontal="center"/>
    </xf>
    <xf numFmtId="0" fontId="15" fillId="5" borderId="11" xfId="13" applyFont="1" applyFill="1" applyBorder="1" applyAlignment="1">
      <alignment horizontal="center"/>
    </xf>
    <xf numFmtId="0" fontId="15" fillId="5" borderId="12" xfId="13" applyFont="1" applyFill="1" applyBorder="1" applyAlignment="1">
      <alignment horizontal="center" vertical="center"/>
    </xf>
    <xf numFmtId="0" fontId="15" fillId="5" borderId="13" xfId="13" applyFont="1" applyFill="1" applyBorder="1" applyAlignment="1">
      <alignment horizontal="center" vertical="center"/>
    </xf>
    <xf numFmtId="0" fontId="9" fillId="0" borderId="3" xfId="13" applyFont="1" applyBorder="1" applyAlignment="1">
      <alignment horizontal="right" vertical="center" wrapText="1"/>
    </xf>
    <xf numFmtId="0" fontId="9" fillId="0" borderId="16" xfId="13" applyFont="1" applyBorder="1" applyAlignment="1">
      <alignment horizontal="right" vertical="center" wrapText="1"/>
    </xf>
    <xf numFmtId="0" fontId="20" fillId="8" borderId="3" xfId="13" applyFont="1" applyFill="1" applyBorder="1" applyAlignment="1">
      <alignment horizontal="right" vertical="center" wrapText="1"/>
    </xf>
    <xf numFmtId="0" fontId="20" fillId="8" borderId="16" xfId="13" applyFont="1" applyFill="1" applyBorder="1" applyAlignment="1">
      <alignment horizontal="right" vertical="center" wrapText="1"/>
    </xf>
    <xf numFmtId="0" fontId="9" fillId="0" borderId="37" xfId="13" applyFont="1" applyBorder="1" applyAlignment="1">
      <alignment horizontal="right" vertical="center" wrapText="1"/>
    </xf>
    <xf numFmtId="0" fontId="9" fillId="0" borderId="38" xfId="13" applyFont="1" applyBorder="1" applyAlignment="1">
      <alignment horizontal="right" vertical="center" wrapText="1"/>
    </xf>
    <xf numFmtId="0" fontId="21" fillId="9" borderId="3" xfId="13" applyFont="1" applyFill="1" applyBorder="1" applyAlignment="1">
      <alignment horizontal="right" vertical="center" wrapText="1"/>
    </xf>
    <xf numFmtId="0" fontId="21" fillId="9" borderId="16" xfId="13" applyFont="1" applyFill="1" applyBorder="1" applyAlignment="1">
      <alignment horizontal="right" vertical="center" wrapText="1"/>
    </xf>
    <xf numFmtId="0" fontId="9" fillId="0" borderId="20" xfId="13" applyFont="1" applyBorder="1" applyAlignment="1">
      <alignment horizontal="right" vertical="center" wrapText="1"/>
    </xf>
    <xf numFmtId="0" fontId="9" fillId="0" borderId="21" xfId="13" applyFont="1" applyBorder="1" applyAlignment="1">
      <alignment horizontal="right" vertical="center" wrapText="1"/>
    </xf>
    <xf numFmtId="0" fontId="21" fillId="4" borderId="3" xfId="13" applyFont="1" applyFill="1" applyBorder="1" applyAlignment="1">
      <alignment horizontal="right" vertical="center" wrapText="1"/>
    </xf>
    <xf numFmtId="0" fontId="21" fillId="4" borderId="16" xfId="13" applyFont="1" applyFill="1" applyBorder="1" applyAlignment="1">
      <alignment horizontal="right" vertical="center" wrapText="1"/>
    </xf>
    <xf numFmtId="0" fontId="24" fillId="0" borderId="3" xfId="13" applyFont="1" applyBorder="1" applyAlignment="1">
      <alignment horizontal="right" vertical="center" wrapText="1"/>
    </xf>
    <xf numFmtId="0" fontId="21" fillId="4" borderId="20" xfId="13" applyFont="1" applyFill="1" applyBorder="1" applyAlignment="1">
      <alignment horizontal="right" vertical="center" wrapText="1"/>
    </xf>
    <xf numFmtId="0" fontId="21" fillId="4" borderId="21" xfId="13" applyFont="1" applyFill="1" applyBorder="1" applyAlignment="1">
      <alignment horizontal="right" vertical="center" wrapText="1"/>
    </xf>
    <xf numFmtId="0" fontId="21" fillId="4" borderId="17" xfId="13" applyFont="1" applyFill="1" applyBorder="1" applyAlignment="1">
      <alignment horizontal="right" vertical="center" wrapText="1"/>
    </xf>
    <xf numFmtId="0" fontId="21" fillId="4" borderId="18" xfId="13" applyFont="1" applyFill="1" applyBorder="1" applyAlignment="1">
      <alignment horizontal="right" vertical="center" wrapText="1"/>
    </xf>
    <xf numFmtId="0" fontId="26" fillId="7" borderId="40" xfId="2" applyFont="1" applyFill="1" applyBorder="1" applyAlignment="1">
      <alignment horizontal="center" vertical="center"/>
    </xf>
    <xf numFmtId="170" fontId="26" fillId="7" borderId="41" xfId="2" applyNumberFormat="1" applyFont="1" applyFill="1" applyBorder="1" applyAlignment="1">
      <alignment horizontal="center" vertical="center" textRotation="90"/>
    </xf>
    <xf numFmtId="0" fontId="26" fillId="7" borderId="1" xfId="2" applyFont="1" applyFill="1" applyBorder="1" applyAlignment="1">
      <alignment horizontal="center" vertical="center"/>
    </xf>
    <xf numFmtId="170" fontId="26" fillId="7" borderId="1" xfId="2" applyNumberFormat="1" applyFont="1" applyFill="1" applyBorder="1" applyAlignment="1">
      <alignment horizontal="center" vertical="center" textRotation="90"/>
    </xf>
    <xf numFmtId="168" fontId="0" fillId="0" borderId="1" xfId="9" applyNumberFormat="1" applyFont="1" applyBorder="1"/>
    <xf numFmtId="9" fontId="0" fillId="0" borderId="1" xfId="1" applyFont="1" applyBorder="1"/>
    <xf numFmtId="168" fontId="0" fillId="0" borderId="1" xfId="0" applyNumberFormat="1" applyBorder="1"/>
    <xf numFmtId="167" fontId="0" fillId="0" borderId="1" xfId="0" applyNumberFormat="1" applyBorder="1"/>
    <xf numFmtId="10" fontId="0" fillId="0" borderId="1" xfId="0" applyNumberFormat="1" applyBorder="1"/>
    <xf numFmtId="167" fontId="0" fillId="0" borderId="1" xfId="1" applyNumberFormat="1" applyFont="1" applyBorder="1" applyAlignment="1">
      <alignment wrapText="1"/>
    </xf>
    <xf numFmtId="0" fontId="21" fillId="4" borderId="28" xfId="13" applyFont="1" applyFill="1" applyBorder="1" applyAlignment="1">
      <alignment horizontal="right" vertical="center" wrapText="1"/>
    </xf>
    <xf numFmtId="9" fontId="9" fillId="0" borderId="0" xfId="1" applyFont="1"/>
    <xf numFmtId="168" fontId="0" fillId="0" borderId="0" xfId="0" applyNumberFormat="1"/>
    <xf numFmtId="167" fontId="0" fillId="0" borderId="1" xfId="1" applyNumberFormat="1" applyFont="1" applyBorder="1"/>
    <xf numFmtId="0" fontId="0" fillId="0" borderId="0" xfId="15" applyFont="1"/>
    <xf numFmtId="0" fontId="29" fillId="0" borderId="0" xfId="15" applyFont="1"/>
    <xf numFmtId="0" fontId="27" fillId="0" borderId="0" xfId="15" applyFont="1"/>
    <xf numFmtId="0" fontId="30" fillId="7" borderId="45" xfId="15" applyFont="1" applyFill="1" applyBorder="1" applyAlignment="1">
      <alignment horizontal="left" vertical="top"/>
    </xf>
    <xf numFmtId="0" fontId="31" fillId="11" borderId="45" xfId="15" applyFont="1" applyFill="1" applyBorder="1" applyAlignment="1">
      <alignment horizontal="center" vertical="top" wrapText="1"/>
    </xf>
    <xf numFmtId="0" fontId="0" fillId="0" borderId="45" xfId="15" applyFont="1" applyBorder="1"/>
    <xf numFmtId="0" fontId="0" fillId="0" borderId="45" xfId="15" applyFont="1" applyBorder="1" applyAlignment="1">
      <alignment horizontal="left" vertical="center"/>
    </xf>
    <xf numFmtId="0" fontId="0" fillId="12" borderId="45" xfId="15" applyFont="1" applyFill="1" applyBorder="1" applyAlignment="1">
      <alignment horizontal="center" vertical="center"/>
    </xf>
    <xf numFmtId="0" fontId="0" fillId="13" borderId="45" xfId="15" applyFont="1" applyFill="1" applyBorder="1" applyAlignment="1">
      <alignment horizontal="center" vertical="center"/>
    </xf>
    <xf numFmtId="0" fontId="0" fillId="2" borderId="45" xfId="15" applyFont="1" applyFill="1" applyBorder="1" applyAlignment="1">
      <alignment horizontal="center" vertical="center"/>
    </xf>
    <xf numFmtId="0" fontId="32" fillId="11" borderId="45" xfId="15" applyFont="1" applyFill="1" applyBorder="1" applyAlignment="1">
      <alignment horizontal="center" vertical="center"/>
    </xf>
    <xf numFmtId="0" fontId="32" fillId="14" borderId="45" xfId="15" applyFont="1" applyFill="1" applyBorder="1" applyAlignment="1">
      <alignment horizontal="center" vertical="center"/>
    </xf>
    <xf numFmtId="14" fontId="0" fillId="0" borderId="0" xfId="15" applyNumberFormat="1" applyFont="1"/>
    <xf numFmtId="0" fontId="33" fillId="11" borderId="45" xfId="15" applyFont="1" applyFill="1" applyBorder="1" applyAlignment="1">
      <alignment horizontal="center" vertical="top" wrapText="1"/>
    </xf>
    <xf numFmtId="0" fontId="0" fillId="0" borderId="0" xfId="15" applyFont="1" applyAlignment="1">
      <alignment horizontal="left" vertical="center"/>
    </xf>
    <xf numFmtId="4" fontId="11" fillId="0" borderId="0" xfId="13" applyNumberFormat="1"/>
    <xf numFmtId="0" fontId="35" fillId="0" borderId="0" xfId="13" applyFont="1" applyAlignment="1">
      <alignment horizontal="center" vertical="center"/>
    </xf>
    <xf numFmtId="0" fontId="36" fillId="0" borderId="0" xfId="13" applyFont="1" applyAlignment="1">
      <alignment horizontal="center" vertical="center"/>
    </xf>
    <xf numFmtId="0" fontId="11" fillId="0" borderId="0" xfId="13" applyAlignment="1">
      <alignment horizontal="center" vertical="center"/>
    </xf>
    <xf numFmtId="0" fontId="36" fillId="15" borderId="55" xfId="13" applyFont="1" applyFill="1" applyBorder="1" applyAlignment="1">
      <alignment horizontal="center" vertical="center"/>
    </xf>
    <xf numFmtId="0" fontId="36" fillId="0" borderId="0" xfId="13" applyFont="1" applyAlignment="1">
      <alignment horizontal="right" vertical="center" wrapText="1"/>
    </xf>
    <xf numFmtId="0" fontId="11" fillId="0" borderId="0" xfId="13" applyAlignment="1">
      <alignment vertical="center" wrapText="1"/>
    </xf>
    <xf numFmtId="0" fontId="11" fillId="0" borderId="0" xfId="13" applyAlignment="1">
      <alignment vertical="center"/>
    </xf>
    <xf numFmtId="4" fontId="11" fillId="0" borderId="0" xfId="13" applyNumberFormat="1" applyAlignment="1">
      <alignment vertical="center"/>
    </xf>
    <xf numFmtId="0" fontId="37" fillId="0" borderId="0" xfId="13" applyFont="1" applyAlignment="1">
      <alignment vertical="center"/>
    </xf>
    <xf numFmtId="14" fontId="11" fillId="0" borderId="0" xfId="13" applyNumberFormat="1" applyAlignment="1">
      <alignment horizontal="center" vertical="center"/>
    </xf>
    <xf numFmtId="0" fontId="36" fillId="0" borderId="55" xfId="13" applyFont="1" applyBorder="1" applyAlignment="1">
      <alignment horizontal="center" vertical="center"/>
    </xf>
    <xf numFmtId="0" fontId="11" fillId="0" borderId="0" xfId="13" applyAlignment="1">
      <alignment horizontal="right" vertical="center" wrapText="1"/>
    </xf>
    <xf numFmtId="0" fontId="37" fillId="0" borderId="0" xfId="13" applyFont="1" applyAlignment="1">
      <alignment horizontal="center" vertical="center"/>
    </xf>
    <xf numFmtId="0" fontId="38" fillId="0" borderId="0" xfId="13" applyFont="1" applyAlignment="1">
      <alignment horizontal="right" vertical="center"/>
    </xf>
    <xf numFmtId="0" fontId="39" fillId="0" borderId="0" xfId="13" applyFont="1" applyAlignment="1">
      <alignment horizontal="right" vertical="center" wrapText="1"/>
    </xf>
    <xf numFmtId="3" fontId="11" fillId="0" borderId="0" xfId="13" applyNumberFormat="1" applyAlignment="1">
      <alignment vertical="center"/>
    </xf>
    <xf numFmtId="49" fontId="11" fillId="0" borderId="2" xfId="13" applyNumberFormat="1" applyBorder="1" applyAlignment="1">
      <alignment horizontal="center" vertical="center"/>
    </xf>
    <xf numFmtId="3" fontId="11" fillId="0" borderId="0" xfId="13" applyNumberFormat="1" applyAlignment="1">
      <alignment horizontal="center" vertical="center"/>
    </xf>
    <xf numFmtId="49" fontId="11" fillId="0" borderId="0" xfId="13" applyNumberFormat="1" applyAlignment="1">
      <alignment horizontal="center" vertical="center"/>
    </xf>
    <xf numFmtId="49" fontId="40" fillId="0" borderId="2" xfId="13" applyNumberFormat="1" applyFont="1" applyBorder="1" applyAlignment="1">
      <alignment horizontal="center" vertical="center"/>
    </xf>
    <xf numFmtId="0" fontId="36" fillId="0" borderId="0" xfId="13" applyFont="1" applyAlignment="1">
      <alignment horizontal="left" vertical="center" wrapText="1"/>
    </xf>
    <xf numFmtId="0" fontId="11" fillId="0" borderId="0" xfId="13" applyAlignment="1">
      <alignment horizontal="left" vertical="center" wrapText="1"/>
    </xf>
    <xf numFmtId="49" fontId="11" fillId="0" borderId="2" xfId="13" applyNumberFormat="1" applyBorder="1" applyAlignment="1">
      <alignment horizontal="left"/>
    </xf>
    <xf numFmtId="0" fontId="8" fillId="0" borderId="0" xfId="13" applyFont="1" applyAlignment="1">
      <alignment horizontal="left" vertical="center" wrapText="1"/>
    </xf>
    <xf numFmtId="49" fontId="40" fillId="0" borderId="2" xfId="13" applyNumberFormat="1" applyFont="1" applyBorder="1" applyAlignment="1">
      <alignment horizontal="left"/>
    </xf>
    <xf numFmtId="0" fontId="36" fillId="0" borderId="0" xfId="13" applyFont="1" applyAlignment="1">
      <alignment vertical="center" wrapText="1"/>
    </xf>
    <xf numFmtId="0" fontId="41" fillId="0" borderId="0" xfId="13" applyFont="1" applyAlignment="1">
      <alignment horizontal="right" wrapText="1"/>
    </xf>
    <xf numFmtId="0" fontId="11" fillId="0" borderId="0" xfId="13" applyAlignment="1">
      <alignment horizontal="right" wrapText="1"/>
    </xf>
    <xf numFmtId="0" fontId="11" fillId="0" borderId="0" xfId="13" applyAlignment="1">
      <alignment wrapText="1"/>
    </xf>
    <xf numFmtId="0" fontId="11" fillId="0" borderId="0" xfId="13" applyAlignment="1">
      <alignment horizontal="center" vertical="center" wrapText="1"/>
    </xf>
    <xf numFmtId="0" fontId="11" fillId="0" borderId="0" xfId="13" quotePrefix="1" applyAlignment="1">
      <alignment horizontal="center" vertical="center"/>
    </xf>
    <xf numFmtId="0" fontId="37" fillId="0" borderId="0" xfId="13" applyFont="1" applyAlignment="1">
      <alignment horizontal="center" vertical="center" wrapText="1"/>
    </xf>
    <xf numFmtId="4" fontId="11" fillId="0" borderId="0" xfId="13" applyNumberFormat="1" applyAlignment="1">
      <alignment horizontal="center" vertical="center"/>
    </xf>
    <xf numFmtId="9" fontId="11" fillId="0" borderId="0" xfId="13" applyNumberFormat="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42" fillId="3" borderId="0" xfId="13" applyFont="1" applyFill="1"/>
    <xf numFmtId="0" fontId="9" fillId="0" borderId="0" xfId="16" applyFont="1"/>
    <xf numFmtId="0" fontId="43" fillId="0" borderId="0" xfId="12" applyFont="1" applyAlignment="1">
      <alignment horizontal="right" vertical="center"/>
    </xf>
    <xf numFmtId="0" fontId="44" fillId="0" borderId="0" xfId="12" applyFont="1" applyAlignment="1">
      <alignment horizontal="right" vertical="center"/>
    </xf>
    <xf numFmtId="0" fontId="45" fillId="18" borderId="59" xfId="16" applyFont="1" applyFill="1" applyBorder="1" applyAlignment="1">
      <alignment horizontal="center" vertical="center" wrapText="1"/>
    </xf>
    <xf numFmtId="0" fontId="45" fillId="18" borderId="60" xfId="16" applyFont="1" applyFill="1" applyBorder="1" applyAlignment="1">
      <alignment horizontal="center" vertical="center" wrapText="1"/>
    </xf>
    <xf numFmtId="0" fontId="45" fillId="18" borderId="61" xfId="16" applyFont="1" applyFill="1" applyBorder="1" applyAlignment="1">
      <alignment horizontal="center" vertical="center" wrapText="1"/>
    </xf>
    <xf numFmtId="49" fontId="46" fillId="17" borderId="66" xfId="16" applyNumberFormat="1" applyFont="1" applyFill="1" applyBorder="1" applyAlignment="1">
      <alignment horizontal="right" vertical="center" wrapText="1"/>
    </xf>
    <xf numFmtId="49" fontId="46" fillId="17" borderId="66" xfId="16" applyNumberFormat="1" applyFont="1" applyFill="1" applyBorder="1" applyAlignment="1">
      <alignment horizontal="center" vertical="center" wrapText="1"/>
    </xf>
    <xf numFmtId="165" fontId="46" fillId="17" borderId="66" xfId="16" applyNumberFormat="1" applyFont="1" applyFill="1" applyBorder="1" applyAlignment="1">
      <alignment horizontal="center" vertical="center" wrapText="1"/>
    </xf>
    <xf numFmtId="49" fontId="46" fillId="5" borderId="67" xfId="16" applyNumberFormat="1" applyFont="1" applyFill="1" applyBorder="1" applyAlignment="1">
      <alignment horizontal="center" vertical="center"/>
    </xf>
    <xf numFmtId="49" fontId="46" fillId="5" borderId="4" xfId="16" applyNumberFormat="1" applyFont="1" applyFill="1" applyBorder="1" applyAlignment="1">
      <alignment horizontal="right" vertical="center" wrapText="1"/>
    </xf>
    <xf numFmtId="49" fontId="46" fillId="5" borderId="4" xfId="16" applyNumberFormat="1" applyFont="1" applyFill="1" applyBorder="1" applyAlignment="1">
      <alignment horizontal="center" vertical="center" wrapText="1"/>
    </xf>
    <xf numFmtId="165" fontId="46" fillId="5" borderId="4" xfId="16" applyNumberFormat="1" applyFont="1" applyFill="1" applyBorder="1" applyAlignment="1">
      <alignment horizontal="center" vertical="center" wrapText="1"/>
    </xf>
    <xf numFmtId="49" fontId="47" fillId="0" borderId="68" xfId="16" applyNumberFormat="1" applyFont="1" applyBorder="1" applyAlignment="1">
      <alignment horizontal="center" vertical="center"/>
    </xf>
    <xf numFmtId="0" fontId="47" fillId="0" borderId="5" xfId="16" applyFont="1" applyBorder="1" applyAlignment="1">
      <alignment horizontal="right" vertical="center" wrapText="1"/>
    </xf>
    <xf numFmtId="171" fontId="47" fillId="0" borderId="5" xfId="16" applyNumberFormat="1" applyFont="1" applyBorder="1" applyAlignment="1">
      <alignment horizontal="center" vertical="center" wrapText="1"/>
    </xf>
    <xf numFmtId="165" fontId="47" fillId="0" borderId="5" xfId="16" applyNumberFormat="1" applyFont="1" applyBorder="1" applyAlignment="1">
      <alignment horizontal="center" vertical="center" wrapText="1"/>
    </xf>
    <xf numFmtId="0" fontId="47" fillId="0" borderId="5" xfId="16" applyFont="1" applyBorder="1" applyAlignment="1">
      <alignment horizontal="center" vertical="center" wrapText="1"/>
    </xf>
    <xf numFmtId="49" fontId="46" fillId="17" borderId="69" xfId="16" applyNumberFormat="1" applyFont="1" applyFill="1" applyBorder="1" applyAlignment="1">
      <alignment horizontal="center" vertical="center"/>
    </xf>
    <xf numFmtId="49" fontId="46" fillId="17" borderId="70" xfId="16" applyNumberFormat="1" applyFont="1" applyFill="1" applyBorder="1" applyAlignment="1">
      <alignment horizontal="right" vertical="center" wrapText="1"/>
    </xf>
    <xf numFmtId="49" fontId="46" fillId="17" borderId="70" xfId="16" applyNumberFormat="1" applyFont="1" applyFill="1" applyBorder="1" applyAlignment="1">
      <alignment horizontal="center" vertical="center" wrapText="1"/>
    </xf>
    <xf numFmtId="165" fontId="46" fillId="17" borderId="70" xfId="16" applyNumberFormat="1" applyFont="1" applyFill="1" applyBorder="1" applyAlignment="1">
      <alignment horizontal="center" vertical="center" wrapText="1"/>
    </xf>
    <xf numFmtId="49" fontId="46" fillId="17" borderId="71" xfId="16" applyNumberFormat="1" applyFont="1" applyFill="1" applyBorder="1" applyAlignment="1">
      <alignment horizontal="center" vertical="center" wrapText="1"/>
    </xf>
    <xf numFmtId="169" fontId="45" fillId="18" borderId="60" xfId="16" applyNumberFormat="1" applyFont="1" applyFill="1" applyBorder="1" applyAlignment="1">
      <alignment horizontal="center" vertical="center" wrapText="1"/>
    </xf>
    <xf numFmtId="49" fontId="48" fillId="17" borderId="70" xfId="16" applyNumberFormat="1" applyFont="1" applyFill="1" applyBorder="1" applyAlignment="1">
      <alignment horizontal="right" vertical="center" wrapText="1"/>
    </xf>
    <xf numFmtId="169" fontId="46" fillId="17" borderId="70" xfId="16" applyNumberFormat="1" applyFont="1" applyFill="1" applyBorder="1" applyAlignment="1">
      <alignment horizontal="center" vertical="center" wrapText="1"/>
    </xf>
    <xf numFmtId="169" fontId="46" fillId="5" borderId="4" xfId="16" applyNumberFormat="1" applyFont="1" applyFill="1" applyBorder="1" applyAlignment="1">
      <alignment horizontal="center" vertical="center" wrapText="1"/>
    </xf>
    <xf numFmtId="0" fontId="49" fillId="0" borderId="5" xfId="16" applyFont="1" applyBorder="1" applyAlignment="1">
      <alignment horizontal="right" vertical="center" wrapText="1"/>
    </xf>
    <xf numFmtId="169" fontId="47" fillId="0" borderId="5" xfId="16" applyNumberFormat="1" applyFont="1" applyBorder="1" applyAlignment="1">
      <alignment horizontal="center" vertical="center" wrapText="1"/>
    </xf>
    <xf numFmtId="171" fontId="47" fillId="0" borderId="73" xfId="16" applyNumberFormat="1" applyFont="1" applyBorder="1" applyAlignment="1">
      <alignment horizontal="center" vertical="center" wrapText="1"/>
    </xf>
    <xf numFmtId="49" fontId="47" fillId="0" borderId="74" xfId="16" applyNumberFormat="1" applyFont="1" applyBorder="1" applyAlignment="1">
      <alignment horizontal="center" vertical="center"/>
    </xf>
    <xf numFmtId="0" fontId="47" fillId="0" borderId="73" xfId="16" applyFont="1" applyBorder="1" applyAlignment="1">
      <alignment horizontal="right" vertical="center" wrapText="1"/>
    </xf>
    <xf numFmtId="169" fontId="47" fillId="0" borderId="73" xfId="16" applyNumberFormat="1" applyFont="1" applyBorder="1" applyAlignment="1">
      <alignment horizontal="center" vertical="center" wrapText="1"/>
    </xf>
    <xf numFmtId="0" fontId="47" fillId="0" borderId="73" xfId="16" applyFont="1" applyBorder="1" applyAlignment="1">
      <alignment horizontal="center" vertical="center" wrapText="1"/>
    </xf>
    <xf numFmtId="171" fontId="47" fillId="0" borderId="1" xfId="16" applyNumberFormat="1" applyFont="1" applyBorder="1" applyAlignment="1">
      <alignment horizontal="center" vertical="center" wrapText="1"/>
    </xf>
    <xf numFmtId="169" fontId="47" fillId="0" borderId="1" xfId="16" applyNumberFormat="1" applyFont="1" applyBorder="1" applyAlignment="1">
      <alignment horizontal="center" vertical="center" wrapText="1"/>
    </xf>
    <xf numFmtId="0" fontId="47" fillId="0" borderId="1" xfId="16" applyFont="1" applyBorder="1" applyAlignment="1">
      <alignment horizontal="center" vertical="center" wrapText="1"/>
    </xf>
    <xf numFmtId="169" fontId="51" fillId="18" borderId="63" xfId="16" applyNumberFormat="1" applyFont="1" applyFill="1" applyBorder="1" applyAlignment="1">
      <alignment horizontal="center" vertical="center" wrapText="1"/>
    </xf>
    <xf numFmtId="169" fontId="17" fillId="18" borderId="63" xfId="16" applyNumberFormat="1" applyFont="1" applyFill="1" applyBorder="1" applyAlignment="1">
      <alignment horizontal="center" vertical="center" wrapText="1"/>
    </xf>
    <xf numFmtId="0" fontId="47" fillId="3" borderId="5" xfId="16" applyFont="1" applyFill="1" applyBorder="1" applyAlignment="1">
      <alignment horizontal="right" vertical="center" wrapText="1"/>
    </xf>
    <xf numFmtId="49" fontId="46" fillId="0" borderId="74" xfId="16" applyNumberFormat="1" applyFont="1" applyBorder="1" applyAlignment="1">
      <alignment horizontal="center" vertical="center"/>
    </xf>
    <xf numFmtId="49" fontId="46" fillId="0" borderId="73" xfId="16" applyNumberFormat="1" applyFont="1" applyBorder="1" applyAlignment="1">
      <alignment horizontal="center" vertical="center" wrapText="1"/>
    </xf>
    <xf numFmtId="169" fontId="46" fillId="0" borderId="73" xfId="16" applyNumberFormat="1" applyFont="1" applyBorder="1" applyAlignment="1">
      <alignment horizontal="center" vertical="center" wrapText="1"/>
    </xf>
    <xf numFmtId="171" fontId="47" fillId="0" borderId="75" xfId="16" applyNumberFormat="1" applyFont="1" applyBorder="1" applyAlignment="1">
      <alignment horizontal="center" vertical="center" wrapText="1"/>
    </xf>
    <xf numFmtId="0" fontId="19" fillId="0" borderId="0" xfId="16" applyFont="1" applyAlignment="1">
      <alignment vertical="center" wrapText="1"/>
    </xf>
    <xf numFmtId="0" fontId="22" fillId="0" borderId="0" xfId="16" applyFont="1"/>
    <xf numFmtId="0" fontId="22" fillId="0" borderId="0" xfId="16" applyFont="1" applyAlignment="1">
      <alignment horizontal="center"/>
    </xf>
    <xf numFmtId="0" fontId="9" fillId="0" borderId="0" xfId="16" applyFont="1" applyAlignment="1">
      <alignment horizontal="right"/>
    </xf>
    <xf numFmtId="0" fontId="21" fillId="18" borderId="62" xfId="16" applyFont="1" applyFill="1" applyBorder="1" applyAlignment="1">
      <alignment horizontal="center" vertical="center" wrapText="1"/>
    </xf>
    <xf numFmtId="0" fontId="21" fillId="18" borderId="63" xfId="16" applyFont="1" applyFill="1" applyBorder="1" applyAlignment="1">
      <alignment horizontal="center" vertical="center" wrapText="1"/>
    </xf>
    <xf numFmtId="165" fontId="21" fillId="18" borderId="63" xfId="16" applyNumberFormat="1" applyFont="1" applyFill="1" applyBorder="1" applyAlignment="1">
      <alignment horizontal="center" vertical="center" wrapText="1"/>
    </xf>
    <xf numFmtId="0" fontId="21" fillId="18" borderId="64" xfId="16" applyFont="1" applyFill="1" applyBorder="1" applyAlignment="1">
      <alignment horizontal="center" vertical="center" wrapText="1"/>
    </xf>
    <xf numFmtId="169" fontId="22" fillId="0" borderId="0" xfId="16" applyNumberFormat="1" applyFont="1"/>
    <xf numFmtId="169" fontId="22" fillId="0" borderId="0" xfId="16" applyNumberFormat="1" applyFont="1" applyAlignment="1">
      <alignment horizontal="center"/>
    </xf>
    <xf numFmtId="0" fontId="9" fillId="0" borderId="0" xfId="16" applyFont="1" applyAlignment="1">
      <alignment wrapText="1"/>
    </xf>
    <xf numFmtId="169" fontId="9" fillId="0" borderId="0" xfId="16" applyNumberFormat="1" applyFont="1"/>
    <xf numFmtId="169" fontId="21" fillId="18" borderId="63" xfId="16" applyNumberFormat="1" applyFont="1" applyFill="1" applyBorder="1" applyAlignment="1">
      <alignment horizontal="center" vertical="center" wrapText="1"/>
    </xf>
    <xf numFmtId="9" fontId="6" fillId="0" borderId="0" xfId="1" applyFont="1" applyFill="1" applyAlignment="1">
      <alignment horizontal="center" vertical="center"/>
    </xf>
    <xf numFmtId="9" fontId="6" fillId="0" borderId="0" xfId="1" applyFont="1" applyAlignment="1">
      <alignment vertical="center"/>
    </xf>
    <xf numFmtId="0" fontId="22" fillId="0" borderId="0" xfId="16" applyFont="1" applyAlignment="1">
      <alignment horizontal="right" wrapText="1" readingOrder="2"/>
    </xf>
    <xf numFmtId="0" fontId="9" fillId="0" borderId="0" xfId="16" applyFont="1" applyAlignment="1">
      <alignment horizontal="right" wrapText="1" readingOrder="2"/>
    </xf>
    <xf numFmtId="0" fontId="45" fillId="18" borderId="61" xfId="16" applyFont="1" applyFill="1" applyBorder="1" applyAlignment="1">
      <alignment horizontal="right" vertical="center" wrapText="1" readingOrder="2"/>
    </xf>
    <xf numFmtId="0" fontId="21" fillId="18" borderId="64" xfId="16" applyFont="1" applyFill="1" applyBorder="1" applyAlignment="1">
      <alignment horizontal="right" vertical="center" wrapText="1" readingOrder="2"/>
    </xf>
    <xf numFmtId="49" fontId="46" fillId="17" borderId="71" xfId="16" applyNumberFormat="1" applyFont="1" applyFill="1" applyBorder="1" applyAlignment="1">
      <alignment horizontal="right" vertical="center" wrapText="1" readingOrder="2"/>
    </xf>
    <xf numFmtId="49" fontId="46" fillId="5" borderId="4" xfId="16" applyNumberFormat="1" applyFont="1" applyFill="1" applyBorder="1" applyAlignment="1">
      <alignment horizontal="right" vertical="center" wrapText="1" readingOrder="2"/>
    </xf>
    <xf numFmtId="171" fontId="47" fillId="0" borderId="5" xfId="16" applyNumberFormat="1" applyFont="1" applyBorder="1" applyAlignment="1">
      <alignment horizontal="right" vertical="center" wrapText="1" readingOrder="2"/>
    </xf>
    <xf numFmtId="169" fontId="46" fillId="17" borderId="70" xfId="16" applyNumberFormat="1" applyFont="1" applyFill="1" applyBorder="1" applyAlignment="1">
      <alignment horizontal="right" vertical="center" wrapText="1" readingOrder="2"/>
    </xf>
    <xf numFmtId="171" fontId="47" fillId="0" borderId="73" xfId="16" applyNumberFormat="1" applyFont="1" applyBorder="1" applyAlignment="1">
      <alignment horizontal="right" vertical="center" wrapText="1" readingOrder="2"/>
    </xf>
    <xf numFmtId="171" fontId="47" fillId="0" borderId="9" xfId="16" applyNumberFormat="1" applyFont="1" applyBorder="1" applyAlignment="1">
      <alignment horizontal="right" vertical="center" wrapText="1" readingOrder="2"/>
    </xf>
    <xf numFmtId="0" fontId="9" fillId="0" borderId="58" xfId="16" applyFont="1" applyBorder="1" applyAlignment="1">
      <alignment horizontal="right" readingOrder="2"/>
    </xf>
    <xf numFmtId="171" fontId="52" fillId="0" borderId="5" xfId="16" applyNumberFormat="1" applyFont="1" applyBorder="1" applyAlignment="1">
      <alignment horizontal="right" vertical="center" wrapText="1" readingOrder="2"/>
    </xf>
    <xf numFmtId="49" fontId="46" fillId="0" borderId="73" xfId="16" applyNumberFormat="1" applyFont="1" applyBorder="1" applyAlignment="1">
      <alignment horizontal="right" vertical="center" wrapText="1" readingOrder="2"/>
    </xf>
    <xf numFmtId="169" fontId="46" fillId="5" borderId="4" xfId="16" applyNumberFormat="1" applyFont="1" applyFill="1" applyBorder="1" applyAlignment="1">
      <alignment horizontal="right" vertical="center" wrapText="1" readingOrder="2"/>
    </xf>
    <xf numFmtId="0" fontId="47" fillId="20" borderId="5" xfId="16" applyFont="1" applyFill="1" applyBorder="1" applyAlignment="1">
      <alignment horizontal="right" vertical="center" wrapText="1"/>
    </xf>
    <xf numFmtId="0" fontId="53" fillId="0" borderId="0" xfId="16" applyFont="1" applyAlignment="1">
      <alignment wrapText="1"/>
    </xf>
    <xf numFmtId="0" fontId="47" fillId="20" borderId="1" xfId="16" applyFont="1" applyFill="1" applyBorder="1" applyAlignment="1">
      <alignment horizontal="right" vertical="center" wrapText="1"/>
    </xf>
    <xf numFmtId="0" fontId="9" fillId="0" borderId="58" xfId="16" applyFont="1" applyBorder="1"/>
    <xf numFmtId="0" fontId="9" fillId="0" borderId="58" xfId="16" applyFont="1" applyBorder="1" applyAlignment="1">
      <alignment horizontal="right" wrapText="1" readingOrder="2"/>
    </xf>
    <xf numFmtId="49" fontId="46" fillId="17" borderId="76" xfId="16" applyNumberFormat="1" applyFont="1" applyFill="1" applyBorder="1" applyAlignment="1">
      <alignment horizontal="center" vertical="center" wrapText="1"/>
    </xf>
    <xf numFmtId="49" fontId="46" fillId="17" borderId="76" xfId="16" applyNumberFormat="1" applyFont="1" applyFill="1" applyBorder="1" applyAlignment="1">
      <alignment horizontal="right" vertical="center" wrapText="1" readingOrder="2"/>
    </xf>
    <xf numFmtId="49" fontId="46" fillId="17" borderId="77" xfId="16" applyNumberFormat="1" applyFont="1" applyFill="1" applyBorder="1" applyAlignment="1">
      <alignment horizontal="center" vertical="center" wrapText="1"/>
    </xf>
    <xf numFmtId="49" fontId="46" fillId="17" borderId="77" xfId="16" applyNumberFormat="1" applyFont="1" applyFill="1" applyBorder="1" applyAlignment="1">
      <alignment horizontal="right" vertical="center" wrapText="1" readingOrder="2"/>
    </xf>
    <xf numFmtId="169" fontId="47" fillId="16" borderId="5" xfId="16" applyNumberFormat="1" applyFont="1" applyFill="1" applyBorder="1" applyAlignment="1">
      <alignment horizontal="center" vertical="center" wrapText="1"/>
    </xf>
    <xf numFmtId="0" fontId="0" fillId="3" borderId="0" xfId="0" applyFill="1"/>
    <xf numFmtId="169" fontId="9" fillId="0" borderId="0" xfId="16" applyNumberFormat="1" applyFont="1" applyAlignment="1">
      <alignment horizontal="center" vertical="center"/>
    </xf>
    <xf numFmtId="169" fontId="22" fillId="0" borderId="0" xfId="16" applyNumberFormat="1" applyFont="1" applyAlignment="1">
      <alignment horizontal="center" vertical="center"/>
    </xf>
    <xf numFmtId="165" fontId="9" fillId="0" borderId="0" xfId="16" applyNumberFormat="1" applyFont="1" applyAlignment="1">
      <alignment horizontal="center" vertical="center"/>
    </xf>
    <xf numFmtId="0" fontId="19" fillId="0" borderId="0" xfId="16" applyFont="1" applyAlignment="1">
      <alignment horizontal="right" vertical="center" wrapText="1"/>
    </xf>
    <xf numFmtId="0" fontId="21" fillId="18" borderId="63" xfId="16" applyFont="1" applyFill="1" applyBorder="1" applyAlignment="1">
      <alignment horizontal="right" vertical="center" wrapText="1"/>
    </xf>
    <xf numFmtId="0" fontId="50" fillId="19" borderId="72" xfId="16" applyFont="1" applyFill="1" applyBorder="1" applyAlignment="1">
      <alignment horizontal="right" vertical="center" wrapText="1" readingOrder="2"/>
    </xf>
    <xf numFmtId="0" fontId="47" fillId="16" borderId="5" xfId="16" applyFont="1" applyFill="1" applyBorder="1" applyAlignment="1">
      <alignment horizontal="center" vertical="center" wrapText="1"/>
    </xf>
    <xf numFmtId="2" fontId="54" fillId="0" borderId="1" xfId="0" applyNumberFormat="1" applyFont="1" applyBorder="1" applyAlignment="1" applyProtection="1">
      <alignment horizontal="right" vertical="center" wrapText="1" readingOrder="2"/>
      <protection locked="0"/>
    </xf>
    <xf numFmtId="0" fontId="54" fillId="0" borderId="1" xfId="0" applyFont="1" applyBorder="1" applyAlignment="1">
      <alignment horizontal="center" vertical="top"/>
    </xf>
    <xf numFmtId="0" fontId="54" fillId="0" borderId="1" xfId="0" applyFont="1" applyBorder="1" applyAlignment="1">
      <alignment horizontal="right" vertical="center" wrapText="1" readingOrder="2"/>
    </xf>
    <xf numFmtId="171" fontId="54" fillId="0" borderId="1" xfId="0" applyNumberFormat="1" applyFont="1" applyBorder="1" applyAlignment="1" applyProtection="1">
      <alignment horizontal="center" vertical="center"/>
      <protection locked="0"/>
    </xf>
    <xf numFmtId="0" fontId="47" fillId="0" borderId="5" xfId="16" applyFont="1" applyBorder="1" applyAlignment="1">
      <alignment horizontal="right" vertical="center" wrapText="1" readingOrder="2"/>
    </xf>
    <xf numFmtId="0" fontId="9" fillId="0" borderId="0" xfId="16" applyFont="1" applyAlignment="1">
      <alignment horizontal="right" vertical="center" wrapText="1"/>
    </xf>
    <xf numFmtId="171" fontId="47" fillId="21" borderId="5" xfId="16" applyNumberFormat="1" applyFont="1" applyFill="1" applyBorder="1" applyAlignment="1">
      <alignment horizontal="right" vertical="center" wrapText="1" readingOrder="2"/>
    </xf>
    <xf numFmtId="171" fontId="47" fillId="16" borderId="5" xfId="16" applyNumberFormat="1" applyFont="1" applyFill="1" applyBorder="1" applyAlignment="1">
      <alignment horizontal="right" vertical="center" wrapText="1" readingOrder="2"/>
    </xf>
    <xf numFmtId="0" fontId="45" fillId="18" borderId="78" xfId="16" applyFont="1" applyFill="1" applyBorder="1" applyAlignment="1">
      <alignment horizontal="center" vertical="center" wrapText="1"/>
    </xf>
    <xf numFmtId="0" fontId="46" fillId="17" borderId="79" xfId="16" applyFont="1" applyFill="1" applyBorder="1" applyAlignment="1">
      <alignment horizontal="center" vertical="center"/>
    </xf>
    <xf numFmtId="0" fontId="46" fillId="5" borderId="80" xfId="16" applyFont="1" applyFill="1" applyBorder="1" applyAlignment="1">
      <alignment horizontal="center" vertical="center"/>
    </xf>
    <xf numFmtId="0" fontId="47" fillId="0" borderId="81" xfId="16" applyFont="1" applyBorder="1" applyAlignment="1">
      <alignment horizontal="center" vertical="center"/>
    </xf>
    <xf numFmtId="0" fontId="46" fillId="17" borderId="82" xfId="16" applyFont="1" applyFill="1" applyBorder="1" applyAlignment="1">
      <alignment horizontal="center" vertical="center"/>
    </xf>
    <xf numFmtId="0" fontId="46" fillId="17" borderId="65" xfId="16" applyFont="1" applyFill="1" applyBorder="1" applyAlignment="1">
      <alignment horizontal="center" vertical="center"/>
    </xf>
    <xf numFmtId="0" fontId="46" fillId="5" borderId="67" xfId="16" applyFont="1" applyFill="1" applyBorder="1" applyAlignment="1">
      <alignment horizontal="center" vertical="center"/>
    </xf>
    <xf numFmtId="0" fontId="47" fillId="0" borderId="68" xfId="16" applyFont="1" applyBorder="1" applyAlignment="1">
      <alignment horizontal="center" vertical="center"/>
    </xf>
    <xf numFmtId="0" fontId="46" fillId="17" borderId="69" xfId="16" applyFont="1" applyFill="1" applyBorder="1" applyAlignment="1">
      <alignment horizontal="center" vertical="center"/>
    </xf>
    <xf numFmtId="0" fontId="55" fillId="3" borderId="0" xfId="0" applyFont="1" applyFill="1" applyAlignment="1">
      <alignment horizontal="right" vertical="center" readingOrder="2"/>
    </xf>
    <xf numFmtId="0" fontId="0" fillId="0" borderId="0" xfId="0" applyAlignment="1">
      <alignment horizontal="right" readingOrder="2"/>
    </xf>
    <xf numFmtId="9" fontId="0" fillId="0" borderId="42" xfId="1" applyFont="1" applyBorder="1" applyAlignment="1">
      <alignment horizontal="center"/>
    </xf>
    <xf numFmtId="9" fontId="0" fillId="0" borderId="44" xfId="1" applyFont="1" applyBorder="1" applyAlignment="1">
      <alignment horizontal="center"/>
    </xf>
    <xf numFmtId="9" fontId="0" fillId="0" borderId="43" xfId="1" applyFont="1" applyBorder="1" applyAlignment="1">
      <alignment horizontal="center"/>
    </xf>
    <xf numFmtId="0" fontId="0" fillId="0" borderId="42" xfId="0" applyBorder="1" applyAlignment="1">
      <alignment horizontal="center"/>
    </xf>
    <xf numFmtId="0" fontId="0" fillId="0" borderId="43" xfId="0" applyBorder="1" applyAlignment="1">
      <alignment horizontal="center"/>
    </xf>
    <xf numFmtId="0" fontId="0" fillId="0" borderId="44" xfId="0" applyBorder="1" applyAlignment="1">
      <alignment horizontal="center"/>
    </xf>
    <xf numFmtId="0" fontId="19" fillId="6" borderId="19" xfId="13" applyFont="1" applyFill="1" applyBorder="1" applyAlignment="1">
      <alignment horizontal="center" vertical="center" textRotation="90" wrapText="1"/>
    </xf>
    <xf numFmtId="0" fontId="19" fillId="6" borderId="22" xfId="13" applyFont="1" applyFill="1" applyBorder="1" applyAlignment="1">
      <alignment horizontal="center" vertical="center" textRotation="90" wrapText="1"/>
    </xf>
    <xf numFmtId="0" fontId="19" fillId="6" borderId="14" xfId="13" applyFont="1" applyFill="1" applyBorder="1" applyAlignment="1">
      <alignment horizontal="center" vertical="center" textRotation="90" wrapText="1"/>
    </xf>
    <xf numFmtId="0" fontId="19" fillId="0" borderId="39" xfId="13" applyFont="1" applyBorder="1" applyAlignment="1">
      <alignment horizontal="center" vertical="center" wrapText="1"/>
    </xf>
    <xf numFmtId="0" fontId="19" fillId="0" borderId="30" xfId="13" applyFont="1" applyBorder="1" applyAlignment="1">
      <alignment horizontal="center" vertical="center" wrapText="1"/>
    </xf>
    <xf numFmtId="0" fontId="14" fillId="5" borderId="23" xfId="13" applyFont="1" applyFill="1" applyBorder="1" applyAlignment="1">
      <alignment horizontal="center"/>
    </xf>
    <xf numFmtId="0" fontId="14" fillId="5" borderId="24" xfId="13" applyFont="1" applyFill="1" applyBorder="1" applyAlignment="1">
      <alignment horizontal="center"/>
    </xf>
    <xf numFmtId="0" fontId="14" fillId="5" borderId="25" xfId="13" applyFont="1" applyFill="1" applyBorder="1" applyAlignment="1">
      <alignment horizontal="center"/>
    </xf>
    <xf numFmtId="0" fontId="22" fillId="6" borderId="27" xfId="13" applyFont="1" applyFill="1" applyBorder="1" applyAlignment="1">
      <alignment horizontal="center" vertical="center" textRotation="90"/>
    </xf>
    <xf numFmtId="0" fontId="22" fillId="6" borderId="26" xfId="13" applyFont="1" applyFill="1" applyBorder="1" applyAlignment="1">
      <alignment horizontal="center" vertical="center" textRotation="90"/>
    </xf>
    <xf numFmtId="0" fontId="10" fillId="6" borderId="37" xfId="13" applyFont="1" applyFill="1" applyBorder="1" applyAlignment="1">
      <alignment horizontal="left" vertical="top" wrapText="1"/>
    </xf>
    <xf numFmtId="0" fontId="10" fillId="6" borderId="30" xfId="13" applyFont="1" applyFill="1" applyBorder="1" applyAlignment="1">
      <alignment horizontal="left" vertical="top" wrapText="1"/>
    </xf>
    <xf numFmtId="0" fontId="10" fillId="6" borderId="3" xfId="13" applyFont="1" applyFill="1" applyBorder="1" applyAlignment="1">
      <alignment horizontal="left" vertical="top" wrapText="1"/>
    </xf>
    <xf numFmtId="0" fontId="25" fillId="0" borderId="28" xfId="13" applyFont="1" applyBorder="1" applyAlignment="1">
      <alignment horizontal="left" vertical="center"/>
    </xf>
    <xf numFmtId="0" fontId="25" fillId="0" borderId="29" xfId="13" applyFont="1" applyBorder="1" applyAlignment="1">
      <alignment horizontal="left" vertical="center"/>
    </xf>
    <xf numFmtId="0" fontId="34" fillId="0" borderId="52" xfId="13" applyFont="1" applyBorder="1" applyAlignment="1">
      <alignment horizontal="center"/>
    </xf>
    <xf numFmtId="0" fontId="34" fillId="0" borderId="54" xfId="13" applyFont="1" applyBorder="1" applyAlignment="1">
      <alignment horizontal="center"/>
    </xf>
    <xf numFmtId="0" fontId="34" fillId="0" borderId="53" xfId="13" applyFont="1" applyBorder="1" applyAlignment="1">
      <alignment horizontal="center"/>
    </xf>
    <xf numFmtId="0" fontId="30" fillId="7" borderId="49" xfId="15" applyFont="1" applyFill="1" applyBorder="1" applyAlignment="1">
      <alignment horizontal="center" vertical="top"/>
    </xf>
    <xf numFmtId="0" fontId="30" fillId="7" borderId="50" xfId="15" applyFont="1" applyFill="1" applyBorder="1" applyAlignment="1">
      <alignment horizontal="center" vertical="top"/>
    </xf>
    <xf numFmtId="0" fontId="0" fillId="2" borderId="49" xfId="15" applyFont="1" applyFill="1" applyBorder="1" applyAlignment="1">
      <alignment horizontal="left" vertical="center"/>
    </xf>
    <xf numFmtId="0" fontId="0" fillId="2" borderId="51" xfId="15" applyFont="1" applyFill="1" applyBorder="1" applyAlignment="1">
      <alignment horizontal="left" vertical="center"/>
    </xf>
    <xf numFmtId="0" fontId="0" fillId="2" borderId="50" xfId="15" applyFont="1" applyFill="1" applyBorder="1" applyAlignment="1">
      <alignment horizontal="left" vertical="center"/>
    </xf>
    <xf numFmtId="0" fontId="32" fillId="11" borderId="45" xfId="15" applyFont="1" applyFill="1" applyBorder="1" applyAlignment="1">
      <alignment horizontal="left" vertical="center"/>
    </xf>
    <xf numFmtId="0" fontId="0" fillId="0" borderId="0" xfId="15" applyFont="1" applyAlignment="1">
      <alignment horizontal="left" vertical="top" wrapText="1"/>
    </xf>
    <xf numFmtId="0" fontId="0" fillId="12" borderId="0" xfId="15" applyFont="1" applyFill="1" applyAlignment="1">
      <alignment horizontal="left"/>
    </xf>
    <xf numFmtId="0" fontId="0" fillId="13" borderId="48" xfId="15" applyFont="1" applyFill="1" applyBorder="1" applyAlignment="1">
      <alignment horizontal="left" vertical="center"/>
    </xf>
    <xf numFmtId="0" fontId="0" fillId="13" borderId="0" xfId="15" applyFont="1" applyFill="1" applyAlignment="1">
      <alignment horizontal="left" vertical="center"/>
    </xf>
    <xf numFmtId="0" fontId="30" fillId="7" borderId="45" xfId="15" applyFont="1" applyFill="1" applyBorder="1" applyAlignment="1">
      <alignment horizontal="center"/>
    </xf>
    <xf numFmtId="0" fontId="32" fillId="11" borderId="46" xfId="15" applyFont="1" applyFill="1" applyBorder="1" applyAlignment="1">
      <alignment horizontal="left" vertical="center"/>
    </xf>
    <xf numFmtId="0" fontId="32" fillId="11" borderId="47" xfId="15" applyFont="1" applyFill="1" applyBorder="1" applyAlignment="1">
      <alignment horizontal="left" vertical="center"/>
    </xf>
    <xf numFmtId="0" fontId="10" fillId="10" borderId="1" xfId="16" applyFont="1" applyFill="1" applyBorder="1" applyAlignment="1">
      <alignment vertical="top" wrapText="1"/>
    </xf>
    <xf numFmtId="0" fontId="0" fillId="0" borderId="0" xfId="0" applyAlignment="1">
      <alignment vertical="top"/>
    </xf>
    <xf numFmtId="0" fontId="51" fillId="22" borderId="1" xfId="16" applyFont="1" applyFill="1" applyBorder="1" applyAlignment="1">
      <alignment horizontal="right" vertical="top" wrapText="1" readingOrder="2"/>
    </xf>
    <xf numFmtId="0" fontId="0" fillId="0" borderId="0" xfId="0" applyAlignment="1">
      <alignment horizontal="center" vertical="center"/>
    </xf>
    <xf numFmtId="0" fontId="58" fillId="10" borderId="3" xfId="16" applyFont="1" applyFill="1" applyBorder="1" applyAlignment="1">
      <alignment horizontal="center" vertical="center" wrapText="1"/>
    </xf>
    <xf numFmtId="0" fontId="58" fillId="0" borderId="1" xfId="16" applyFont="1" applyBorder="1" applyAlignment="1">
      <alignment horizontal="center" vertical="center" wrapText="1"/>
    </xf>
    <xf numFmtId="0" fontId="58" fillId="0" borderId="57" xfId="16" applyFont="1" applyBorder="1" applyAlignment="1">
      <alignment horizontal="center" vertical="center" wrapText="1"/>
    </xf>
    <xf numFmtId="0" fontId="58" fillId="10" borderId="3" xfId="16" applyFont="1" applyFill="1" applyBorder="1" applyAlignment="1">
      <alignment horizontal="center" vertical="center" wrapText="1" readingOrder="2"/>
    </xf>
    <xf numFmtId="0" fontId="51" fillId="22" borderId="1" xfId="16" applyFont="1" applyFill="1" applyBorder="1" applyAlignment="1">
      <alignment horizontal="center" vertical="center" wrapText="1" readingOrder="2"/>
    </xf>
    <xf numFmtId="0" fontId="58" fillId="0" borderId="1" xfId="16" applyFont="1" applyBorder="1" applyAlignment="1">
      <alignment horizontal="center" vertical="center" wrapText="1" readingOrder="2"/>
    </xf>
    <xf numFmtId="171" fontId="58" fillId="0" borderId="1" xfId="16" applyNumberFormat="1" applyFont="1" applyBorder="1" applyAlignment="1">
      <alignment horizontal="center" vertical="center" wrapText="1"/>
    </xf>
    <xf numFmtId="171" fontId="58" fillId="16" borderId="57" xfId="16" applyNumberFormat="1" applyFont="1" applyFill="1" applyBorder="1" applyAlignment="1">
      <alignment horizontal="center" vertical="center" wrapText="1"/>
    </xf>
    <xf numFmtId="0" fontId="51" fillId="22" borderId="57" xfId="16" applyFont="1" applyFill="1" applyBorder="1" applyAlignment="1">
      <alignment horizontal="center" vertical="center" wrapText="1" readingOrder="2"/>
    </xf>
    <xf numFmtId="49" fontId="58" fillId="0" borderId="57" xfId="16" applyNumberFormat="1" applyFont="1" applyBorder="1" applyAlignment="1">
      <alignment horizontal="center" vertical="center" wrapText="1" readingOrder="2"/>
    </xf>
    <xf numFmtId="0" fontId="35" fillId="0" borderId="0" xfId="2" applyFont="1"/>
    <xf numFmtId="0" fontId="8" fillId="0" borderId="0" xfId="2"/>
    <xf numFmtId="0" fontId="60" fillId="0" borderId="0" xfId="2" applyFont="1"/>
    <xf numFmtId="0" fontId="61" fillId="0" borderId="0" xfId="2" applyFont="1"/>
    <xf numFmtId="172" fontId="60" fillId="0" borderId="86" xfId="2" applyNumberFormat="1" applyFont="1" applyBorder="1"/>
    <xf numFmtId="172" fontId="60" fillId="0" borderId="0" xfId="2" applyNumberFormat="1" applyFont="1"/>
    <xf numFmtId="172" fontId="60" fillId="0" borderId="87" xfId="2" applyNumberFormat="1" applyFont="1" applyBorder="1"/>
    <xf numFmtId="0" fontId="8" fillId="0" borderId="86" xfId="2" applyBorder="1"/>
    <xf numFmtId="0" fontId="8" fillId="0" borderId="87" xfId="2" applyBorder="1"/>
    <xf numFmtId="0" fontId="36" fillId="0" borderId="1" xfId="2" applyFont="1" applyBorder="1"/>
    <xf numFmtId="14" fontId="8" fillId="0" borderId="1" xfId="2" applyNumberFormat="1" applyBorder="1"/>
    <xf numFmtId="0" fontId="62" fillId="0" borderId="86" xfId="2" applyFont="1" applyBorder="1"/>
    <xf numFmtId="0" fontId="62" fillId="0" borderId="0" xfId="2" applyFont="1"/>
    <xf numFmtId="0" fontId="62" fillId="0" borderId="87" xfId="2" applyFont="1" applyBorder="1"/>
    <xf numFmtId="0" fontId="62" fillId="0" borderId="88" xfId="2" applyFont="1" applyBorder="1"/>
    <xf numFmtId="0" fontId="62" fillId="0" borderId="89" xfId="2" applyFont="1" applyBorder="1"/>
    <xf numFmtId="0" fontId="62" fillId="0" borderId="90" xfId="2" applyFont="1" applyBorder="1"/>
    <xf numFmtId="0" fontId="36" fillId="0" borderId="1" xfId="2" applyFont="1" applyBorder="1" applyAlignment="1">
      <alignment horizontal="center"/>
    </xf>
    <xf numFmtId="0" fontId="8" fillId="0" borderId="1" xfId="2" applyBorder="1"/>
    <xf numFmtId="0" fontId="8" fillId="0" borderId="1" xfId="2" applyBorder="1" applyAlignment="1">
      <alignment horizontal="center" vertical="center"/>
    </xf>
    <xf numFmtId="14" fontId="8" fillId="0" borderId="0" xfId="2" applyNumberFormat="1"/>
    <xf numFmtId="0" fontId="36" fillId="0" borderId="0" xfId="2" applyFont="1"/>
    <xf numFmtId="0" fontId="59" fillId="0" borderId="1" xfId="16" applyFont="1" applyBorder="1" applyAlignment="1">
      <alignment horizontal="right" vertical="top" wrapText="1"/>
    </xf>
    <xf numFmtId="0" fontId="8" fillId="0" borderId="0" xfId="2" applyAlignment="1">
      <alignment horizontal="center" vertical="center"/>
    </xf>
    <xf numFmtId="169" fontId="8" fillId="0" borderId="0" xfId="2" applyNumberFormat="1"/>
    <xf numFmtId="0" fontId="8" fillId="0" borderId="0" xfId="2" applyAlignment="1">
      <alignment horizontal="center"/>
    </xf>
    <xf numFmtId="0" fontId="8" fillId="0" borderId="0" xfId="2" applyAlignment="1">
      <alignment readingOrder="2"/>
    </xf>
    <xf numFmtId="0" fontId="74" fillId="0" borderId="0" xfId="0" applyFont="1"/>
    <xf numFmtId="0" fontId="75" fillId="0" borderId="0" xfId="2" applyFont="1"/>
    <xf numFmtId="0" fontId="67" fillId="25" borderId="91" xfId="19" applyFont="1" applyFill="1" applyBorder="1" applyAlignment="1">
      <alignment horizontal="right" vertical="center"/>
    </xf>
    <xf numFmtId="0" fontId="67" fillId="14" borderId="91" xfId="19" applyFont="1" applyFill="1" applyBorder="1" applyAlignment="1">
      <alignment horizontal="right" vertical="center"/>
    </xf>
    <xf numFmtId="0" fontId="67" fillId="25" borderId="92" xfId="19" applyFont="1" applyFill="1" applyBorder="1" applyAlignment="1">
      <alignment horizontal="right" vertical="center"/>
    </xf>
    <xf numFmtId="0" fontId="67" fillId="25" borderId="94" xfId="19" applyFont="1" applyFill="1" applyBorder="1" applyAlignment="1">
      <alignment horizontal="right" vertical="center"/>
    </xf>
    <xf numFmtId="0" fontId="67" fillId="25" borderId="93" xfId="19" applyFont="1" applyFill="1" applyBorder="1" applyAlignment="1">
      <alignment horizontal="right" vertical="center"/>
    </xf>
    <xf numFmtId="0" fontId="67" fillId="14" borderId="0" xfId="19" applyFont="1" applyFill="1" applyAlignment="1">
      <alignment horizontal="right" vertical="center"/>
    </xf>
    <xf numFmtId="169" fontId="70" fillId="3" borderId="3" xfId="25" applyNumberFormat="1" applyFont="1" applyFill="1" applyBorder="1" applyAlignment="1" applyProtection="1">
      <alignment horizontal="center" vertical="top"/>
      <protection locked="0"/>
    </xf>
    <xf numFmtId="0" fontId="4" fillId="0" borderId="0" xfId="25" applyAlignment="1">
      <alignment horizontal="center" vertical="center"/>
    </xf>
    <xf numFmtId="0" fontId="4" fillId="0" borderId="0" xfId="25"/>
    <xf numFmtId="14" fontId="80" fillId="0" borderId="0" xfId="0" applyNumberFormat="1" applyFont="1"/>
    <xf numFmtId="0" fontId="81" fillId="0" borderId="0" xfId="0" applyFont="1"/>
    <xf numFmtId="0" fontId="75" fillId="0" borderId="0" xfId="13" applyFont="1"/>
    <xf numFmtId="0" fontId="83" fillId="0" borderId="0" xfId="0" applyFont="1" applyAlignment="1">
      <alignment horizontal="center" vertical="center"/>
    </xf>
    <xf numFmtId="0" fontId="83" fillId="0" borderId="0" xfId="0" applyFont="1"/>
    <xf numFmtId="168" fontId="83" fillId="0" borderId="0" xfId="0" applyNumberFormat="1" applyFont="1" applyAlignment="1">
      <alignment horizontal="center"/>
    </xf>
    <xf numFmtId="0" fontId="83" fillId="0" borderId="0" xfId="0" applyFont="1" applyAlignment="1">
      <alignment horizontal="center"/>
    </xf>
    <xf numFmtId="169" fontId="84" fillId="0" borderId="0" xfId="0" applyNumberFormat="1" applyFont="1" applyAlignment="1">
      <alignment horizontal="center"/>
    </xf>
    <xf numFmtId="0" fontId="11" fillId="0" borderId="0" xfId="13" applyAlignment="1">
      <alignment vertical="top"/>
    </xf>
    <xf numFmtId="0" fontId="11" fillId="0" borderId="0" xfId="13" applyAlignment="1">
      <alignment horizontal="center"/>
    </xf>
    <xf numFmtId="0" fontId="11" fillId="0" borderId="0" xfId="13" applyAlignment="1">
      <alignment readingOrder="2"/>
    </xf>
    <xf numFmtId="169" fontId="11" fillId="0" borderId="0" xfId="13" applyNumberFormat="1"/>
    <xf numFmtId="168" fontId="11" fillId="0" borderId="0" xfId="13" applyNumberFormat="1"/>
    <xf numFmtId="169" fontId="85" fillId="0" borderId="0" xfId="0" applyNumberFormat="1" applyFont="1"/>
    <xf numFmtId="0" fontId="0" fillId="0" borderId="0" xfId="0" applyAlignment="1">
      <alignment horizontal="center"/>
    </xf>
    <xf numFmtId="169" fontId="11" fillId="0" borderId="0" xfId="13" applyNumberFormat="1" applyAlignment="1">
      <alignment horizontal="center"/>
    </xf>
    <xf numFmtId="0" fontId="66" fillId="0" borderId="1" xfId="18" applyFont="1" applyBorder="1" applyAlignment="1">
      <alignment vertical="center" wrapText="1"/>
    </xf>
    <xf numFmtId="169" fontId="65" fillId="0" borderId="1" xfId="19" applyNumberFormat="1" applyFont="1" applyBorder="1" applyAlignment="1">
      <alignment horizontal="center" vertical="center" wrapText="1"/>
    </xf>
    <xf numFmtId="0" fontId="70" fillId="3" borderId="1" xfId="19" applyFont="1" applyFill="1" applyBorder="1" applyAlignment="1">
      <alignment horizontal="center" vertical="top" wrapText="1"/>
    </xf>
    <xf numFmtId="49" fontId="25" fillId="0" borderId="1" xfId="45" applyNumberFormat="1" applyFont="1" applyBorder="1" applyAlignment="1">
      <alignment horizontal="center" vertical="top" wrapText="1"/>
    </xf>
    <xf numFmtId="0" fontId="25" fillId="0" borderId="1" xfId="25" applyFont="1" applyBorder="1" applyAlignment="1">
      <alignment horizontal="right" vertical="top" wrapText="1" readingOrder="2"/>
    </xf>
    <xf numFmtId="164" fontId="20" fillId="0" borderId="1" xfId="46" applyFont="1" applyFill="1" applyBorder="1" applyAlignment="1" applyProtection="1">
      <alignment horizontal="right" vertical="top"/>
    </xf>
    <xf numFmtId="0" fontId="25" fillId="26" borderId="1" xfId="25" applyFont="1" applyFill="1" applyBorder="1" applyAlignment="1">
      <alignment horizontal="left" vertical="top" wrapText="1"/>
    </xf>
    <xf numFmtId="0" fontId="25" fillId="0" borderId="1" xfId="25" applyFont="1" applyBorder="1" applyAlignment="1">
      <alignment horizontal="right" vertical="top"/>
    </xf>
    <xf numFmtId="169" fontId="70" fillId="3" borderId="1" xfId="25" applyNumberFormat="1" applyFont="1" applyFill="1" applyBorder="1" applyAlignment="1" applyProtection="1">
      <alignment horizontal="center" vertical="top"/>
      <protection locked="0"/>
    </xf>
    <xf numFmtId="0" fontId="20" fillId="0" borderId="1" xfId="16" applyFont="1" applyBorder="1" applyAlignment="1">
      <alignment horizontal="center" vertical="top" wrapText="1"/>
    </xf>
    <xf numFmtId="0" fontId="25" fillId="0" borderId="1" xfId="25" applyFont="1" applyBorder="1" applyAlignment="1">
      <alignment horizontal="left" vertical="top" wrapText="1"/>
    </xf>
    <xf numFmtId="0" fontId="25" fillId="0" borderId="1" xfId="25" applyFont="1" applyBorder="1" applyAlignment="1">
      <alignment horizontal="right" vertical="top" wrapText="1"/>
    </xf>
    <xf numFmtId="0" fontId="66" fillId="10" borderId="1" xfId="18" applyFont="1" applyFill="1" applyBorder="1" applyAlignment="1">
      <alignment vertical="center" wrapText="1"/>
    </xf>
    <xf numFmtId="0" fontId="11" fillId="0" borderId="1" xfId="13" applyBorder="1"/>
    <xf numFmtId="0" fontId="81" fillId="0" borderId="0" xfId="0" applyFont="1" applyAlignment="1">
      <alignment horizontal="center"/>
    </xf>
    <xf numFmtId="0" fontId="11" fillId="0" borderId="1" xfId="13" applyBorder="1" applyAlignment="1">
      <alignment horizontal="center"/>
    </xf>
    <xf numFmtId="0" fontId="67" fillId="14" borderId="1" xfId="19" applyFont="1" applyFill="1" applyBorder="1" applyAlignment="1">
      <alignment horizontal="right" vertical="center"/>
    </xf>
    <xf numFmtId="0" fontId="25" fillId="0" borderId="1" xfId="45" applyFont="1" applyBorder="1" applyAlignment="1">
      <alignment horizontal="center" vertical="center"/>
    </xf>
    <xf numFmtId="49" fontId="63" fillId="25" borderId="52" xfId="19" applyNumberFormat="1" applyFont="1" applyFill="1" applyBorder="1" applyAlignment="1">
      <alignment horizontal="center" vertical="center" wrapText="1"/>
    </xf>
    <xf numFmtId="0" fontId="86" fillId="0" borderId="95" xfId="19" applyFont="1" applyBorder="1" applyAlignment="1">
      <alignment horizontal="center" vertical="center" wrapText="1"/>
    </xf>
    <xf numFmtId="0" fontId="19" fillId="0" borderId="95" xfId="19" applyFont="1" applyBorder="1" applyAlignment="1">
      <alignment horizontal="center" vertical="center"/>
    </xf>
    <xf numFmtId="49" fontId="25" fillId="0" borderId="95" xfId="19" applyNumberFormat="1" applyFont="1" applyBorder="1" applyAlignment="1">
      <alignment horizontal="center" vertical="center" wrapText="1"/>
    </xf>
    <xf numFmtId="0" fontId="56" fillId="0" borderId="95" xfId="13" applyFont="1" applyBorder="1" applyAlignment="1">
      <alignment horizontal="right" vertical="center"/>
    </xf>
    <xf numFmtId="169" fontId="70" fillId="27" borderId="95" xfId="13" applyNumberFormat="1" applyFont="1" applyFill="1" applyBorder="1" applyAlignment="1" applyProtection="1">
      <alignment horizontal="center" vertical="top"/>
      <protection locked="0"/>
    </xf>
    <xf numFmtId="0" fontId="28" fillId="0" borderId="95" xfId="16" applyFont="1" applyBorder="1" applyAlignment="1">
      <alignment horizontal="center" vertical="top" wrapText="1"/>
    </xf>
    <xf numFmtId="169" fontId="72" fillId="0" borderId="97" xfId="22" applyNumberFormat="1" applyFont="1" applyFill="1" applyBorder="1" applyAlignment="1" applyProtection="1">
      <alignment horizontal="center" vertical="top"/>
    </xf>
    <xf numFmtId="0" fontId="25" fillId="0" borderId="99" xfId="45" applyFont="1" applyBorder="1" applyAlignment="1">
      <alignment horizontal="center" vertical="center"/>
    </xf>
    <xf numFmtId="49" fontId="25" fillId="0" borderId="99" xfId="45" applyNumberFormat="1" applyFont="1" applyBorder="1" applyAlignment="1">
      <alignment horizontal="center" vertical="top" wrapText="1"/>
    </xf>
    <xf numFmtId="0" fontId="25" fillId="0" borderId="99" xfId="25" applyFont="1" applyBorder="1" applyAlignment="1">
      <alignment horizontal="right" vertical="top" wrapText="1" readingOrder="2"/>
    </xf>
    <xf numFmtId="164" fontId="20" fillId="0" borderId="99" xfId="46" applyFont="1" applyFill="1" applyBorder="1" applyAlignment="1" applyProtection="1">
      <alignment horizontal="right" vertical="top"/>
    </xf>
    <xf numFmtId="0" fontId="25" fillId="26" borderId="99" xfId="25" applyFont="1" applyFill="1" applyBorder="1" applyAlignment="1">
      <alignment horizontal="left" vertical="top" wrapText="1"/>
    </xf>
    <xf numFmtId="0" fontId="25" fillId="0" borderId="99" xfId="25" applyFont="1" applyBorder="1" applyAlignment="1">
      <alignment horizontal="right" vertical="top"/>
    </xf>
    <xf numFmtId="169" fontId="70" fillId="3" borderId="99" xfId="25" applyNumberFormat="1" applyFont="1" applyFill="1" applyBorder="1" applyAlignment="1" applyProtection="1">
      <alignment horizontal="center" vertical="top"/>
      <protection locked="0"/>
    </xf>
    <xf numFmtId="0" fontId="20" fillId="0" borderId="99" xfId="16" applyFont="1" applyBorder="1" applyAlignment="1">
      <alignment horizontal="center" vertical="top" wrapText="1"/>
    </xf>
    <xf numFmtId="169" fontId="72" fillId="0" borderId="100" xfId="22" applyNumberFormat="1" applyFont="1" applyFill="1" applyBorder="1" applyAlignment="1" applyProtection="1">
      <alignment horizontal="center" vertical="top"/>
    </xf>
    <xf numFmtId="169" fontId="72" fillId="0" borderId="102" xfId="22" applyNumberFormat="1" applyFont="1" applyFill="1" applyBorder="1" applyAlignment="1" applyProtection="1">
      <alignment horizontal="center" vertical="top"/>
    </xf>
    <xf numFmtId="0" fontId="25" fillId="0" borderId="104" xfId="45" applyFont="1" applyBorder="1" applyAlignment="1">
      <alignment horizontal="center" vertical="center"/>
    </xf>
    <xf numFmtId="49" fontId="25" fillId="0" borderId="104" xfId="45" applyNumberFormat="1" applyFont="1" applyBorder="1" applyAlignment="1">
      <alignment horizontal="center" vertical="top" wrapText="1"/>
    </xf>
    <xf numFmtId="0" fontId="25" fillId="0" borderId="104" xfId="25" applyFont="1" applyBorder="1" applyAlignment="1">
      <alignment horizontal="right" vertical="top" wrapText="1" readingOrder="2"/>
    </xf>
    <xf numFmtId="164" fontId="20" fillId="0" borderId="104" xfId="46" applyFont="1" applyFill="1" applyBorder="1" applyAlignment="1" applyProtection="1">
      <alignment horizontal="right" vertical="top"/>
    </xf>
    <xf numFmtId="0" fontId="25" fillId="0" borderId="104" xfId="25" applyFont="1" applyBorder="1" applyAlignment="1">
      <alignment horizontal="right" vertical="top" wrapText="1"/>
    </xf>
    <xf numFmtId="0" fontId="25" fillId="0" borderId="104" xfId="25" applyFont="1" applyBorder="1" applyAlignment="1">
      <alignment horizontal="right" vertical="top"/>
    </xf>
    <xf numFmtId="169" fontId="70" fillId="3" borderId="104" xfId="25" applyNumberFormat="1" applyFont="1" applyFill="1" applyBorder="1" applyAlignment="1" applyProtection="1">
      <alignment horizontal="center" vertical="top"/>
      <protection locked="0"/>
    </xf>
    <xf numFmtId="0" fontId="20" fillId="0" borderId="104" xfId="16" applyFont="1" applyBorder="1" applyAlignment="1">
      <alignment horizontal="center" vertical="top" wrapText="1"/>
    </xf>
    <xf numFmtId="169" fontId="72" fillId="0" borderId="105" xfId="22" applyNumberFormat="1" applyFont="1" applyFill="1" applyBorder="1" applyAlignment="1" applyProtection="1">
      <alignment horizontal="center" vertical="top"/>
    </xf>
    <xf numFmtId="164" fontId="25" fillId="0" borderId="99" xfId="46" applyFont="1" applyFill="1" applyBorder="1" applyAlignment="1" applyProtection="1">
      <alignment horizontal="right" vertical="top"/>
    </xf>
    <xf numFmtId="0" fontId="25" fillId="0" borderId="99" xfId="25" applyFont="1" applyBorder="1" applyAlignment="1">
      <alignment horizontal="right" vertical="top" wrapText="1"/>
    </xf>
    <xf numFmtId="173" fontId="25" fillId="0" borderId="99" xfId="9" applyNumberFormat="1" applyFont="1" applyFill="1" applyBorder="1" applyAlignment="1" applyProtection="1">
      <alignment horizontal="center" readingOrder="1"/>
    </xf>
    <xf numFmtId="168" fontId="25" fillId="0" borderId="99" xfId="9" applyNumberFormat="1" applyFont="1" applyFill="1" applyBorder="1" applyAlignment="1">
      <alignment horizontal="center" wrapText="1"/>
    </xf>
    <xf numFmtId="168" fontId="25" fillId="0" borderId="100" xfId="9" applyNumberFormat="1" applyFont="1" applyFill="1" applyBorder="1" applyAlignment="1" applyProtection="1">
      <alignment horizontal="center"/>
    </xf>
    <xf numFmtId="49" fontId="25" fillId="0" borderId="1" xfId="19" applyNumberFormat="1" applyFont="1" applyBorder="1" applyAlignment="1">
      <alignment horizontal="center" vertical="center"/>
    </xf>
    <xf numFmtId="43" fontId="25" fillId="0" borderId="1" xfId="9" applyFont="1" applyFill="1" applyBorder="1" applyAlignment="1">
      <alignment horizontal="right" wrapText="1" readingOrder="2"/>
    </xf>
    <xf numFmtId="43" fontId="25" fillId="0" borderId="1" xfId="9" applyFont="1" applyFill="1" applyBorder="1" applyAlignment="1">
      <alignment horizontal="right" wrapText="1"/>
    </xf>
    <xf numFmtId="173" fontId="25" fillId="0" borderId="1" xfId="9" applyNumberFormat="1" applyFont="1" applyFill="1" applyBorder="1" applyAlignment="1" applyProtection="1">
      <alignment horizontal="center" readingOrder="1"/>
    </xf>
    <xf numFmtId="168" fontId="25" fillId="0" borderId="1" xfId="9" applyNumberFormat="1" applyFont="1" applyFill="1" applyBorder="1" applyAlignment="1">
      <alignment horizontal="center" wrapText="1"/>
    </xf>
    <xf numFmtId="168" fontId="25" fillId="0" borderId="102" xfId="9" applyNumberFormat="1" applyFont="1" applyFill="1" applyBorder="1" applyAlignment="1" applyProtection="1">
      <alignment horizontal="center"/>
    </xf>
    <xf numFmtId="168" fontId="25" fillId="0" borderId="1" xfId="9" applyNumberFormat="1" applyFont="1" applyFill="1" applyBorder="1" applyAlignment="1" applyProtection="1">
      <alignment horizontal="center" readingOrder="1"/>
    </xf>
    <xf numFmtId="0" fontId="25" fillId="0" borderId="1" xfId="9" applyNumberFormat="1" applyFont="1" applyFill="1" applyBorder="1" applyAlignment="1">
      <alignment horizontal="right" wrapText="1"/>
    </xf>
    <xf numFmtId="0" fontId="9" fillId="0" borderId="1" xfId="16" applyFont="1" applyBorder="1" applyAlignment="1">
      <alignment horizontal="right"/>
    </xf>
    <xf numFmtId="168" fontId="25" fillId="0" borderId="1" xfId="9" applyNumberFormat="1" applyFont="1" applyFill="1" applyBorder="1" applyAlignment="1">
      <alignment horizontal="center" readingOrder="1"/>
    </xf>
    <xf numFmtId="49" fontId="25" fillId="0" borderId="104" xfId="19" applyNumberFormat="1" applyFont="1" applyBorder="1" applyAlignment="1">
      <alignment horizontal="center" vertical="center"/>
    </xf>
    <xf numFmtId="43" fontId="25" fillId="0" borderId="104" xfId="9" applyFont="1" applyFill="1" applyBorder="1" applyAlignment="1">
      <alignment horizontal="right" wrapText="1" readingOrder="2"/>
    </xf>
    <xf numFmtId="43" fontId="25" fillId="0" borderId="104" xfId="9" applyFont="1" applyFill="1" applyBorder="1" applyAlignment="1">
      <alignment horizontal="right" wrapText="1"/>
    </xf>
    <xf numFmtId="0" fontId="25" fillId="0" borderId="104" xfId="9" applyNumberFormat="1" applyFont="1" applyFill="1" applyBorder="1" applyAlignment="1">
      <alignment horizontal="right" wrapText="1"/>
    </xf>
    <xf numFmtId="0" fontId="1" fillId="0" borderId="104" xfId="16" applyFont="1" applyBorder="1" applyAlignment="1">
      <alignment horizontal="right"/>
    </xf>
    <xf numFmtId="168" fontId="25" fillId="0" borderId="104" xfId="9" applyNumberFormat="1" applyFont="1" applyFill="1" applyBorder="1" applyAlignment="1" applyProtection="1">
      <alignment horizontal="center" readingOrder="1"/>
    </xf>
    <xf numFmtId="168" fontId="25" fillId="0" borderId="104" xfId="9" applyNumberFormat="1" applyFont="1" applyFill="1" applyBorder="1" applyAlignment="1">
      <alignment horizontal="center" wrapText="1"/>
    </xf>
    <xf numFmtId="168" fontId="25" fillId="0" borderId="105" xfId="9" applyNumberFormat="1" applyFont="1" applyFill="1" applyBorder="1" applyAlignment="1" applyProtection="1">
      <alignment horizontal="center"/>
    </xf>
    <xf numFmtId="164" fontId="25" fillId="0" borderId="3" xfId="46" applyFont="1" applyFill="1" applyBorder="1" applyAlignment="1" applyProtection="1">
      <alignment horizontal="right" vertical="top"/>
    </xf>
    <xf numFmtId="0" fontId="25" fillId="0" borderId="3" xfId="45" applyFont="1" applyBorder="1" applyAlignment="1">
      <alignment horizontal="center" vertical="center"/>
    </xf>
    <xf numFmtId="49" fontId="25" fillId="0" borderId="3" xfId="45" applyNumberFormat="1" applyFont="1" applyBorder="1" applyAlignment="1">
      <alignment horizontal="center" vertical="top" wrapText="1"/>
    </xf>
    <xf numFmtId="0" fontId="25" fillId="0" borderId="3" xfId="25" applyFont="1" applyBorder="1" applyAlignment="1">
      <alignment horizontal="right" vertical="top" wrapText="1" readingOrder="2"/>
    </xf>
    <xf numFmtId="0" fontId="25" fillId="0" borderId="3" xfId="25" applyFont="1" applyBorder="1" applyAlignment="1">
      <alignment horizontal="left" vertical="top" wrapText="1"/>
    </xf>
    <xf numFmtId="0" fontId="25" fillId="0" borderId="3" xfId="25" applyFont="1" applyBorder="1" applyAlignment="1">
      <alignment horizontal="right" vertical="top"/>
    </xf>
    <xf numFmtId="0" fontId="25" fillId="0" borderId="3" xfId="16" applyFont="1" applyBorder="1" applyAlignment="1">
      <alignment horizontal="center" vertical="top" wrapText="1"/>
    </xf>
    <xf numFmtId="0" fontId="25" fillId="0" borderId="3" xfId="25" applyFont="1" applyBorder="1" applyAlignment="1">
      <alignment horizontal="right" vertical="top" wrapText="1"/>
    </xf>
    <xf numFmtId="49" fontId="25" fillId="0" borderId="3" xfId="19" applyNumberFormat="1" applyFont="1" applyBorder="1" applyAlignment="1">
      <alignment horizontal="center" vertical="center"/>
    </xf>
    <xf numFmtId="43" fontId="25" fillId="0" borderId="3" xfId="9" applyFont="1" applyFill="1" applyBorder="1" applyAlignment="1">
      <alignment horizontal="right" wrapText="1" readingOrder="2"/>
    </xf>
    <xf numFmtId="43" fontId="25" fillId="0" borderId="3" xfId="9" applyFont="1" applyFill="1" applyBorder="1" applyAlignment="1">
      <alignment horizontal="right" wrapText="1"/>
    </xf>
    <xf numFmtId="168" fontId="25" fillId="0" borderId="3" xfId="9" applyNumberFormat="1" applyFont="1" applyFill="1" applyBorder="1" applyAlignment="1" applyProtection="1">
      <alignment horizontal="left" readingOrder="1"/>
    </xf>
    <xf numFmtId="168" fontId="25" fillId="0" borderId="3" xfId="9" applyNumberFormat="1" applyFont="1" applyFill="1" applyBorder="1" applyAlignment="1">
      <alignment horizontal="center" wrapText="1"/>
    </xf>
    <xf numFmtId="173" fontId="25" fillId="0" borderId="3" xfId="9" applyNumberFormat="1" applyFont="1" applyFill="1" applyBorder="1" applyAlignment="1" applyProtection="1">
      <alignment horizontal="left" readingOrder="1"/>
    </xf>
    <xf numFmtId="43" fontId="25" fillId="0" borderId="3" xfId="29" applyFont="1" applyFill="1" applyBorder="1" applyAlignment="1">
      <alignment horizontal="right" wrapText="1" readingOrder="2"/>
    </xf>
    <xf numFmtId="43" fontId="25" fillId="0" borderId="3" xfId="29" applyFont="1" applyFill="1" applyBorder="1" applyAlignment="1">
      <alignment horizontal="right" wrapText="1"/>
    </xf>
    <xf numFmtId="0" fontId="25" fillId="0" borderId="3" xfId="9" applyNumberFormat="1" applyFont="1" applyFill="1" applyBorder="1" applyAlignment="1">
      <alignment horizontal="right" wrapText="1"/>
    </xf>
    <xf numFmtId="168" fontId="25" fillId="0" borderId="3" xfId="29" applyNumberFormat="1" applyFont="1" applyFill="1" applyBorder="1" applyAlignment="1" applyProtection="1">
      <alignment horizontal="left" readingOrder="1"/>
    </xf>
    <xf numFmtId="168" fontId="25" fillId="0" borderId="3" xfId="29" applyNumberFormat="1" applyFont="1" applyFill="1" applyBorder="1" applyAlignment="1">
      <alignment horizontal="center" wrapText="1"/>
    </xf>
    <xf numFmtId="0" fontId="1" fillId="0" borderId="1" xfId="16" applyFont="1" applyBorder="1" applyAlignment="1">
      <alignment horizontal="right"/>
    </xf>
    <xf numFmtId="0" fontId="25" fillId="0" borderId="109" xfId="45" applyFont="1" applyBorder="1" applyAlignment="1">
      <alignment horizontal="center" vertical="center"/>
    </xf>
    <xf numFmtId="49" fontId="25" fillId="0" borderId="109" xfId="19" applyNumberFormat="1" applyFont="1" applyBorder="1" applyAlignment="1">
      <alignment horizontal="center" vertical="center"/>
    </xf>
    <xf numFmtId="43" fontId="25" fillId="0" borderId="109" xfId="9" applyFont="1" applyFill="1" applyBorder="1" applyAlignment="1">
      <alignment horizontal="right" wrapText="1" readingOrder="2"/>
    </xf>
    <xf numFmtId="43" fontId="25" fillId="0" borderId="109" xfId="9" applyFont="1" applyFill="1" applyBorder="1" applyAlignment="1">
      <alignment horizontal="right" wrapText="1"/>
    </xf>
    <xf numFmtId="168" fontId="25" fillId="0" borderId="109" xfId="9" applyNumberFormat="1" applyFont="1" applyFill="1" applyBorder="1" applyAlignment="1" applyProtection="1">
      <alignment horizontal="left" readingOrder="1"/>
    </xf>
    <xf numFmtId="168" fontId="25" fillId="0" borderId="109" xfId="9" applyNumberFormat="1" applyFont="1" applyFill="1" applyBorder="1" applyAlignment="1">
      <alignment horizontal="center" wrapText="1"/>
    </xf>
    <xf numFmtId="168" fontId="25" fillId="0" borderId="110" xfId="9" applyNumberFormat="1" applyFont="1" applyFill="1" applyBorder="1" applyAlignment="1" applyProtection="1">
      <alignment horizontal="center"/>
    </xf>
    <xf numFmtId="168" fontId="25" fillId="0" borderId="112" xfId="9" applyNumberFormat="1" applyFont="1" applyFill="1" applyBorder="1" applyAlignment="1" applyProtection="1">
      <alignment horizontal="center"/>
    </xf>
    <xf numFmtId="168" fontId="25" fillId="0" borderId="112" xfId="29" applyNumberFormat="1" applyFont="1" applyFill="1" applyBorder="1" applyAlignment="1" applyProtection="1">
      <alignment horizontal="center"/>
    </xf>
    <xf numFmtId="0" fontId="25" fillId="0" borderId="114" xfId="45" applyFont="1" applyBorder="1" applyAlignment="1">
      <alignment horizontal="center" vertical="center"/>
    </xf>
    <xf numFmtId="49" fontId="25" fillId="0" borderId="114" xfId="19" applyNumberFormat="1" applyFont="1" applyBorder="1" applyAlignment="1">
      <alignment horizontal="center" vertical="center"/>
    </xf>
    <xf numFmtId="43" fontId="25" fillId="0" borderId="114" xfId="29" applyFont="1" applyFill="1" applyBorder="1" applyAlignment="1">
      <alignment horizontal="right" wrapText="1" readingOrder="2"/>
    </xf>
    <xf numFmtId="43" fontId="25" fillId="0" borderId="114" xfId="29" applyFont="1" applyFill="1" applyBorder="1" applyAlignment="1">
      <alignment horizontal="right" wrapText="1"/>
    </xf>
    <xf numFmtId="0" fontId="25" fillId="0" borderId="114" xfId="9" applyNumberFormat="1" applyFont="1" applyFill="1" applyBorder="1" applyAlignment="1">
      <alignment horizontal="right" wrapText="1"/>
    </xf>
    <xf numFmtId="168" fontId="25" fillId="0" borderId="114" xfId="29" applyNumberFormat="1" applyFont="1" applyFill="1" applyBorder="1" applyAlignment="1" applyProtection="1">
      <alignment horizontal="left" readingOrder="1"/>
    </xf>
    <xf numFmtId="168" fontId="25" fillId="0" borderId="114" xfId="29" applyNumberFormat="1" applyFont="1" applyFill="1" applyBorder="1" applyAlignment="1">
      <alignment horizontal="center" wrapText="1"/>
    </xf>
    <xf numFmtId="168" fontId="25" fillId="0" borderId="115" xfId="29" applyNumberFormat="1" applyFont="1" applyFill="1" applyBorder="1" applyAlignment="1" applyProtection="1">
      <alignment horizontal="center"/>
    </xf>
    <xf numFmtId="49" fontId="25" fillId="0" borderId="109" xfId="45" applyNumberFormat="1" applyFont="1" applyBorder="1" applyAlignment="1">
      <alignment horizontal="center" vertical="top" wrapText="1"/>
    </xf>
    <xf numFmtId="0" fontId="25" fillId="0" borderId="109" xfId="25" applyFont="1" applyBorder="1" applyAlignment="1">
      <alignment horizontal="right" vertical="top" wrapText="1" readingOrder="2"/>
    </xf>
    <xf numFmtId="164" fontId="25" fillId="0" borderId="109" xfId="46" applyFont="1" applyFill="1" applyBorder="1" applyAlignment="1" applyProtection="1">
      <alignment horizontal="right" vertical="top"/>
    </xf>
    <xf numFmtId="0" fontId="25" fillId="0" borderId="109" xfId="25" applyFont="1" applyBorder="1" applyAlignment="1">
      <alignment horizontal="left" vertical="top" wrapText="1"/>
    </xf>
    <xf numFmtId="0" fontId="25" fillId="0" borderId="109" xfId="25" applyFont="1" applyBorder="1" applyAlignment="1">
      <alignment horizontal="right" vertical="top"/>
    </xf>
    <xf numFmtId="0" fontId="25" fillId="0" borderId="109" xfId="16" applyFont="1" applyBorder="1" applyAlignment="1">
      <alignment horizontal="center" vertical="top" wrapText="1"/>
    </xf>
    <xf numFmtId="169" fontId="19" fillId="0" borderId="110" xfId="22" applyNumberFormat="1" applyFont="1" applyFill="1" applyBorder="1" applyAlignment="1" applyProtection="1">
      <alignment horizontal="center" vertical="top"/>
    </xf>
    <xf numFmtId="169" fontId="19" fillId="0" borderId="112" xfId="22" applyNumberFormat="1" applyFont="1" applyFill="1" applyBorder="1" applyAlignment="1" applyProtection="1">
      <alignment horizontal="center" vertical="top"/>
    </xf>
    <xf numFmtId="49" fontId="25" fillId="0" borderId="114" xfId="45" applyNumberFormat="1" applyFont="1" applyBorder="1" applyAlignment="1">
      <alignment horizontal="center" vertical="top" wrapText="1"/>
    </xf>
    <xf numFmtId="0" fontId="25" fillId="0" borderId="114" xfId="25" applyFont="1" applyBorder="1" applyAlignment="1">
      <alignment horizontal="right" vertical="top" wrapText="1" readingOrder="2"/>
    </xf>
    <xf numFmtId="164" fontId="25" fillId="0" borderId="114" xfId="46" applyFont="1" applyFill="1" applyBorder="1" applyAlignment="1" applyProtection="1">
      <alignment horizontal="right" vertical="top"/>
    </xf>
    <xf numFmtId="0" fontId="25" fillId="0" borderId="114" xfId="25" applyFont="1" applyBorder="1" applyAlignment="1">
      <alignment horizontal="right" vertical="top" wrapText="1"/>
    </xf>
    <xf numFmtId="0" fontId="25" fillId="0" borderId="114" xfId="25" applyFont="1" applyBorder="1" applyAlignment="1">
      <alignment horizontal="right" vertical="top"/>
    </xf>
    <xf numFmtId="0" fontId="25" fillId="0" borderId="114" xfId="16" applyFont="1" applyBorder="1" applyAlignment="1">
      <alignment horizontal="center" vertical="top" wrapText="1"/>
    </xf>
    <xf numFmtId="169" fontId="19" fillId="0" borderId="115" xfId="22" applyNumberFormat="1" applyFont="1" applyFill="1" applyBorder="1" applyAlignment="1" applyProtection="1">
      <alignment horizontal="center" vertical="top"/>
    </xf>
    <xf numFmtId="0" fontId="68" fillId="28" borderId="1" xfId="19" applyFont="1" applyFill="1" applyBorder="1" applyAlignment="1">
      <alignment horizontal="right" vertical="center"/>
    </xf>
    <xf numFmtId="0" fontId="89" fillId="10" borderId="56" xfId="19" applyFont="1" applyFill="1" applyBorder="1" applyAlignment="1">
      <alignment horizontal="center" vertical="top" wrapText="1"/>
    </xf>
    <xf numFmtId="0" fontId="89" fillId="10" borderId="56" xfId="19" applyFont="1" applyFill="1" applyBorder="1" applyAlignment="1">
      <alignment horizontal="right" vertical="top" wrapText="1" readingOrder="2"/>
    </xf>
    <xf numFmtId="0" fontId="89" fillId="10" borderId="56" xfId="19" applyFont="1" applyFill="1" applyBorder="1" applyAlignment="1">
      <alignment horizontal="right" vertical="top" wrapText="1"/>
    </xf>
    <xf numFmtId="0" fontId="90" fillId="3" borderId="56" xfId="20" applyFont="1" applyFill="1" applyBorder="1" applyAlignment="1">
      <alignment horizontal="center" vertical="top"/>
    </xf>
    <xf numFmtId="0" fontId="89" fillId="10" borderId="15" xfId="19" applyFont="1" applyFill="1" applyBorder="1" applyAlignment="1">
      <alignment horizontal="center" vertical="center" wrapText="1"/>
    </xf>
    <xf numFmtId="0" fontId="89" fillId="10" borderId="15" xfId="19" applyFont="1" applyFill="1" applyBorder="1" applyAlignment="1">
      <alignment horizontal="center" vertical="top" wrapText="1"/>
    </xf>
    <xf numFmtId="0" fontId="89" fillId="10" borderId="15" xfId="19" applyFont="1" applyFill="1" applyBorder="1" applyAlignment="1">
      <alignment horizontal="right" vertical="top" wrapText="1" readingOrder="2"/>
    </xf>
    <xf numFmtId="0" fontId="89" fillId="10" borderId="15" xfId="19" applyFont="1" applyFill="1" applyBorder="1" applyAlignment="1">
      <alignment horizontal="right" vertical="top" wrapText="1"/>
    </xf>
    <xf numFmtId="0" fontId="90" fillId="3" borderId="15" xfId="20" applyFont="1" applyFill="1" applyBorder="1" applyAlignment="1">
      <alignment horizontal="center" vertical="top"/>
    </xf>
    <xf numFmtId="49" fontId="63" fillId="25" borderId="116" xfId="19" applyNumberFormat="1" applyFont="1" applyFill="1" applyBorder="1" applyAlignment="1">
      <alignment horizontal="center" vertical="center" wrapText="1"/>
    </xf>
    <xf numFmtId="0" fontId="86" fillId="0" borderId="96" xfId="19" applyFont="1" applyBorder="1" applyAlignment="1">
      <alignment horizontal="center" vertical="center" wrapText="1"/>
    </xf>
    <xf numFmtId="0" fontId="19" fillId="0" borderId="96" xfId="19" applyFont="1" applyBorder="1" applyAlignment="1">
      <alignment horizontal="center" vertical="center"/>
    </xf>
    <xf numFmtId="49" fontId="25" fillId="0" borderId="96" xfId="19" applyNumberFormat="1" applyFont="1" applyBorder="1" applyAlignment="1">
      <alignment horizontal="center" vertical="center" wrapText="1"/>
    </xf>
    <xf numFmtId="0" fontId="56" fillId="0" borderId="96" xfId="13" applyFont="1" applyBorder="1" applyAlignment="1">
      <alignment horizontal="right" vertical="center"/>
    </xf>
    <xf numFmtId="169" fontId="70" fillId="27" borderId="96" xfId="13" applyNumberFormat="1" applyFont="1" applyFill="1" applyBorder="1" applyAlignment="1" applyProtection="1">
      <alignment horizontal="center" vertical="top"/>
      <protection locked="0"/>
    </xf>
    <xf numFmtId="0" fontId="28" fillId="0" borderId="96" xfId="16" applyFont="1" applyBorder="1" applyAlignment="1">
      <alignment horizontal="center" vertical="top" wrapText="1"/>
    </xf>
    <xf numFmtId="169" fontId="72" fillId="0" borderId="117" xfId="22" applyNumberFormat="1" applyFont="1" applyFill="1" applyBorder="1" applyAlignment="1" applyProtection="1">
      <alignment horizontal="center" vertical="top"/>
    </xf>
    <xf numFmtId="0" fontId="91" fillId="28" borderId="1" xfId="0" applyFont="1" applyFill="1" applyBorder="1" applyAlignment="1">
      <alignment horizontal="center" vertical="center"/>
    </xf>
    <xf numFmtId="0" fontId="67" fillId="25" borderId="1" xfId="19" applyFont="1" applyFill="1" applyBorder="1" applyAlignment="1">
      <alignment horizontal="right" vertical="center"/>
    </xf>
    <xf numFmtId="49" fontId="25" fillId="0" borderId="3" xfId="19" applyNumberFormat="1" applyFont="1" applyBorder="1" applyAlignment="1">
      <alignment horizontal="center" vertical="center" wrapText="1"/>
    </xf>
    <xf numFmtId="0" fontId="25" fillId="0" borderId="3" xfId="19" applyFont="1" applyBorder="1" applyAlignment="1">
      <alignment horizontal="center" vertical="center"/>
    </xf>
    <xf numFmtId="0" fontId="78" fillId="0" borderId="1" xfId="0" applyFont="1" applyBorder="1" applyAlignment="1">
      <alignment horizontal="right" vertical="center" wrapText="1"/>
    </xf>
    <xf numFmtId="0" fontId="78" fillId="0" borderId="1" xfId="0" applyFont="1" applyBorder="1" applyAlignment="1">
      <alignment horizontal="left" vertical="center" wrapText="1"/>
    </xf>
    <xf numFmtId="43" fontId="25" fillId="0" borderId="3" xfId="9" applyFont="1" applyFill="1" applyBorder="1" applyAlignment="1" applyProtection="1">
      <alignment horizontal="right" wrapText="1" readingOrder="2"/>
    </xf>
    <xf numFmtId="43" fontId="25" fillId="0" borderId="3" xfId="9" applyFont="1" applyFill="1" applyBorder="1" applyAlignment="1" applyProtection="1">
      <alignment horizontal="right" wrapText="1"/>
    </xf>
    <xf numFmtId="168" fontId="25" fillId="0" borderId="3" xfId="9" applyNumberFormat="1" applyFont="1" applyFill="1" applyBorder="1" applyAlignment="1" applyProtection="1">
      <alignment horizontal="center" readingOrder="1"/>
    </xf>
    <xf numFmtId="168" fontId="25" fillId="0" borderId="3" xfId="9" applyNumberFormat="1" applyFont="1" applyFill="1" applyBorder="1" applyAlignment="1" applyProtection="1">
      <alignment horizontal="center" wrapText="1"/>
    </xf>
    <xf numFmtId="173" fontId="25" fillId="0" borderId="3" xfId="9" applyNumberFormat="1" applyFont="1" applyFill="1" applyBorder="1" applyAlignment="1" applyProtection="1">
      <alignment horizontal="center" readingOrder="1"/>
    </xf>
    <xf numFmtId="2" fontId="25" fillId="0" borderId="3" xfId="9" applyNumberFormat="1" applyFont="1" applyFill="1" applyBorder="1" applyAlignment="1" applyProtection="1">
      <alignment horizontal="right" wrapText="1"/>
    </xf>
    <xf numFmtId="0" fontId="25" fillId="0" borderId="3" xfId="19" applyFont="1" applyBorder="1" applyAlignment="1">
      <alignment horizontal="center"/>
    </xf>
    <xf numFmtId="49" fontId="25" fillId="0" borderId="3" xfId="19" applyNumberFormat="1" applyFont="1" applyBorder="1" applyAlignment="1">
      <alignment horizontal="center"/>
    </xf>
    <xf numFmtId="0" fontId="79" fillId="0" borderId="3" xfId="13" applyFont="1" applyBorder="1" applyAlignment="1">
      <alignment horizontal="right" vertical="center" wrapText="1" readingOrder="2"/>
    </xf>
    <xf numFmtId="164" fontId="25" fillId="0" borderId="3" xfId="22" applyFont="1" applyFill="1" applyBorder="1" applyAlignment="1" applyProtection="1">
      <alignment horizontal="right" vertical="center"/>
    </xf>
    <xf numFmtId="0" fontId="25" fillId="0" borderId="3" xfId="13" applyFont="1" applyBorder="1" applyAlignment="1">
      <alignment horizontal="right" vertical="center"/>
    </xf>
    <xf numFmtId="0" fontId="25" fillId="0" borderId="3" xfId="16" applyFont="1" applyBorder="1" applyAlignment="1">
      <alignment horizontal="center" vertical="center" wrapText="1"/>
    </xf>
    <xf numFmtId="0" fontId="25" fillId="0" borderId="109" xfId="19" applyFont="1" applyBorder="1" applyAlignment="1">
      <alignment horizontal="center" vertical="center"/>
    </xf>
    <xf numFmtId="49" fontId="25" fillId="0" borderId="109" xfId="19" applyNumberFormat="1" applyFont="1" applyBorder="1" applyAlignment="1">
      <alignment horizontal="center" vertical="center" wrapText="1"/>
    </xf>
    <xf numFmtId="0" fontId="79" fillId="0" borderId="109" xfId="13" applyFont="1" applyBorder="1" applyAlignment="1">
      <alignment horizontal="right" vertical="center" wrapText="1" readingOrder="2"/>
    </xf>
    <xf numFmtId="164" fontId="25" fillId="0" borderId="109" xfId="22" applyFont="1" applyFill="1" applyBorder="1" applyAlignment="1" applyProtection="1">
      <alignment horizontal="right" vertical="center"/>
    </xf>
    <xf numFmtId="0" fontId="78" fillId="0" borderId="99" xfId="0" applyFont="1" applyBorder="1" applyAlignment="1">
      <alignment horizontal="right" vertical="center" wrapText="1"/>
    </xf>
    <xf numFmtId="0" fontId="25" fillId="0" borderId="109" xfId="13" applyFont="1" applyBorder="1" applyAlignment="1">
      <alignment horizontal="right" vertical="center"/>
    </xf>
    <xf numFmtId="0" fontId="25" fillId="0" borderId="109" xfId="16" applyFont="1" applyBorder="1" applyAlignment="1">
      <alignment horizontal="center" vertical="center" wrapText="1"/>
    </xf>
    <xf numFmtId="169" fontId="19" fillId="0" borderId="110" xfId="22" applyNumberFormat="1" applyFont="1" applyFill="1" applyBorder="1" applyAlignment="1" applyProtection="1">
      <alignment horizontal="center" vertical="center"/>
    </xf>
    <xf numFmtId="169" fontId="19" fillId="0" borderId="112" xfId="22" applyNumberFormat="1" applyFont="1" applyFill="1" applyBorder="1" applyAlignment="1" applyProtection="1">
      <alignment horizontal="center" vertical="center"/>
    </xf>
    <xf numFmtId="0" fontId="25" fillId="0" borderId="114" xfId="19" applyFont="1" applyBorder="1" applyAlignment="1">
      <alignment horizontal="center" vertical="center"/>
    </xf>
    <xf numFmtId="49" fontId="25" fillId="0" borderId="114" xfId="19" applyNumberFormat="1" applyFont="1" applyBorder="1" applyAlignment="1">
      <alignment horizontal="center" vertical="center" wrapText="1"/>
    </xf>
    <xf numFmtId="0" fontId="79" fillId="0" borderId="114" xfId="13" applyFont="1" applyBorder="1" applyAlignment="1">
      <alignment horizontal="right" vertical="center" wrapText="1" readingOrder="2"/>
    </xf>
    <xf numFmtId="164" fontId="25" fillId="0" borderId="114" xfId="22" applyFont="1" applyFill="1" applyBorder="1" applyAlignment="1" applyProtection="1">
      <alignment horizontal="right" vertical="center"/>
    </xf>
    <xf numFmtId="0" fontId="78" fillId="0" borderId="104" xfId="0" applyFont="1" applyBorder="1" applyAlignment="1">
      <alignment horizontal="right" vertical="center" wrapText="1"/>
    </xf>
    <xf numFmtId="0" fontId="25" fillId="0" borderId="114" xfId="13" applyFont="1" applyBorder="1" applyAlignment="1">
      <alignment horizontal="right" vertical="center"/>
    </xf>
    <xf numFmtId="0" fontId="25" fillId="0" borderId="114" xfId="16" applyFont="1" applyBorder="1" applyAlignment="1">
      <alignment horizontal="center" vertical="center" wrapText="1"/>
    </xf>
    <xf numFmtId="169" fontId="19" fillId="0" borderId="115" xfId="22" applyNumberFormat="1" applyFont="1" applyFill="1" applyBorder="1" applyAlignment="1" applyProtection="1">
      <alignment horizontal="center" vertical="center"/>
    </xf>
    <xf numFmtId="0" fontId="25" fillId="0" borderId="109" xfId="19" applyFont="1" applyBorder="1" applyAlignment="1">
      <alignment horizontal="center"/>
    </xf>
    <xf numFmtId="49" fontId="25" fillId="0" borderId="109" xfId="19" applyNumberFormat="1" applyFont="1" applyBorder="1" applyAlignment="1">
      <alignment horizontal="center"/>
    </xf>
    <xf numFmtId="43" fontId="25" fillId="0" borderId="109" xfId="9" applyFont="1" applyFill="1" applyBorder="1" applyAlignment="1" applyProtection="1">
      <alignment horizontal="right" wrapText="1" readingOrder="2"/>
    </xf>
    <xf numFmtId="43" fontId="25" fillId="0" borderId="109" xfId="9" applyFont="1" applyFill="1" applyBorder="1" applyAlignment="1" applyProtection="1">
      <alignment horizontal="right" wrapText="1"/>
    </xf>
    <xf numFmtId="168" fontId="25" fillId="0" borderId="109" xfId="9" applyNumberFormat="1" applyFont="1" applyFill="1" applyBorder="1" applyAlignment="1" applyProtection="1">
      <alignment horizontal="center" readingOrder="1"/>
    </xf>
    <xf numFmtId="168" fontId="25" fillId="0" borderId="109" xfId="9" applyNumberFormat="1" applyFont="1" applyFill="1" applyBorder="1" applyAlignment="1" applyProtection="1">
      <alignment horizontal="center" wrapText="1"/>
    </xf>
    <xf numFmtId="0" fontId="25" fillId="0" borderId="114" xfId="19" applyFont="1" applyBorder="1" applyAlignment="1">
      <alignment horizontal="center"/>
    </xf>
    <xf numFmtId="49" fontId="25" fillId="0" borderId="114" xfId="19" applyNumberFormat="1" applyFont="1" applyBorder="1" applyAlignment="1">
      <alignment horizontal="center"/>
    </xf>
    <xf numFmtId="43" fontId="25" fillId="0" borderId="114" xfId="9" applyFont="1" applyFill="1" applyBorder="1" applyAlignment="1" applyProtection="1">
      <alignment horizontal="right" wrapText="1" readingOrder="2"/>
    </xf>
    <xf numFmtId="43" fontId="25" fillId="0" borderId="114" xfId="9" applyFont="1" applyFill="1" applyBorder="1" applyAlignment="1" applyProtection="1">
      <alignment horizontal="right" wrapText="1"/>
    </xf>
    <xf numFmtId="168" fontId="25" fillId="0" borderId="114" xfId="9" applyNumberFormat="1" applyFont="1" applyFill="1" applyBorder="1" applyAlignment="1" applyProtection="1">
      <alignment horizontal="center" readingOrder="1"/>
    </xf>
    <xf numFmtId="168" fontId="25" fillId="0" borderId="115" xfId="9" applyNumberFormat="1" applyFont="1" applyFill="1" applyBorder="1" applyAlignment="1" applyProtection="1">
      <alignment horizontal="center"/>
    </xf>
    <xf numFmtId="49" fontId="86" fillId="25" borderId="116" xfId="19" applyNumberFormat="1" applyFont="1" applyFill="1" applyBorder="1" applyAlignment="1">
      <alignment horizontal="center" vertical="center" wrapText="1"/>
    </xf>
    <xf numFmtId="0" fontId="19" fillId="0" borderId="96" xfId="16" applyFont="1" applyBorder="1" applyAlignment="1">
      <alignment horizontal="center" vertical="center" wrapText="1"/>
    </xf>
    <xf numFmtId="169" fontId="19" fillId="0" borderId="117" xfId="22" applyNumberFormat="1" applyFont="1" applyFill="1" applyBorder="1" applyAlignment="1" applyProtection="1">
      <alignment horizontal="center" vertical="center"/>
    </xf>
    <xf numFmtId="0" fontId="71" fillId="14" borderId="1" xfId="19" applyFont="1" applyFill="1" applyBorder="1" applyAlignment="1">
      <alignment horizontal="right" vertical="center"/>
    </xf>
    <xf numFmtId="0" fontId="71" fillId="25" borderId="1" xfId="19" applyFont="1" applyFill="1" applyBorder="1" applyAlignment="1">
      <alignment horizontal="right" vertical="center"/>
    </xf>
    <xf numFmtId="0" fontId="66" fillId="0" borderId="99" xfId="18" applyFont="1" applyBorder="1" applyAlignment="1">
      <alignment vertical="center" wrapText="1"/>
    </xf>
    <xf numFmtId="0" fontId="70" fillId="3" borderId="99" xfId="19" applyFont="1" applyFill="1" applyBorder="1" applyAlignment="1">
      <alignment horizontal="center" vertical="top" wrapText="1"/>
    </xf>
    <xf numFmtId="169" fontId="65" fillId="0" borderId="99" xfId="19" applyNumberFormat="1" applyFont="1" applyBorder="1" applyAlignment="1">
      <alignment vertical="center" wrapText="1"/>
    </xf>
    <xf numFmtId="169" fontId="65" fillId="0" borderId="100" xfId="19" applyNumberFormat="1" applyFont="1" applyBorder="1" applyAlignment="1">
      <alignment horizontal="center" vertical="center" wrapText="1"/>
    </xf>
    <xf numFmtId="0" fontId="89" fillId="10" borderId="119" xfId="19" applyFont="1" applyFill="1" applyBorder="1" applyAlignment="1">
      <alignment horizontal="center" vertical="center" wrapText="1"/>
    </xf>
    <xf numFmtId="0" fontId="89" fillId="10" borderId="120" xfId="19" applyFont="1" applyFill="1" applyBorder="1" applyAlignment="1">
      <alignment horizontal="center" vertical="top" wrapText="1"/>
    </xf>
    <xf numFmtId="169" fontId="70" fillId="3" borderId="109" xfId="25" applyNumberFormat="1" applyFont="1" applyFill="1" applyBorder="1" applyAlignment="1" applyProtection="1">
      <alignment horizontal="center" vertical="top"/>
      <protection locked="0"/>
    </xf>
    <xf numFmtId="169" fontId="70" fillId="3" borderId="114" xfId="25" applyNumberFormat="1" applyFont="1" applyFill="1" applyBorder="1" applyAlignment="1" applyProtection="1">
      <alignment horizontal="center" vertical="top"/>
      <protection locked="0"/>
    </xf>
    <xf numFmtId="169" fontId="70" fillId="3" borderId="109" xfId="25" applyNumberFormat="1" applyFont="1" applyFill="1" applyBorder="1" applyAlignment="1" applyProtection="1">
      <alignment horizontal="center" vertical="center"/>
      <protection locked="0"/>
    </xf>
    <xf numFmtId="169" fontId="70" fillId="3" borderId="3" xfId="25" applyNumberFormat="1" applyFont="1" applyFill="1" applyBorder="1" applyAlignment="1" applyProtection="1">
      <alignment horizontal="center" vertical="center"/>
      <protection locked="0"/>
    </xf>
    <xf numFmtId="169" fontId="70" fillId="3" borderId="114" xfId="25" applyNumberFormat="1" applyFont="1" applyFill="1" applyBorder="1" applyAlignment="1" applyProtection="1">
      <alignment horizontal="center" vertical="center"/>
      <protection locked="0"/>
    </xf>
    <xf numFmtId="0" fontId="10" fillId="6" borderId="1" xfId="16" applyFont="1" applyFill="1" applyBorder="1" applyAlignment="1">
      <alignment horizontal="left" vertical="top" wrapText="1"/>
    </xf>
    <xf numFmtId="0" fontId="10" fillId="6" borderId="56" xfId="16" applyFont="1" applyFill="1" applyBorder="1" applyAlignment="1">
      <alignment horizontal="left" vertical="top" wrapText="1"/>
    </xf>
    <xf numFmtId="0" fontId="10" fillId="6" borderId="57" xfId="16" applyFont="1" applyFill="1" applyBorder="1" applyAlignment="1">
      <alignment horizontal="left" vertical="top" wrapText="1"/>
    </xf>
    <xf numFmtId="169" fontId="67" fillId="24" borderId="91" xfId="0" applyNumberFormat="1" applyFont="1" applyFill="1" applyBorder="1" applyAlignment="1">
      <alignment horizontal="center" vertical="center"/>
    </xf>
    <xf numFmtId="169" fontId="67" fillId="14" borderId="91" xfId="0" applyNumberFormat="1" applyFont="1" applyFill="1" applyBorder="1" applyAlignment="1">
      <alignment horizontal="center" vertical="center"/>
    </xf>
    <xf numFmtId="0" fontId="69" fillId="7" borderId="0" xfId="18" applyFont="1" applyFill="1" applyAlignment="1">
      <alignment horizontal="center" vertical="center" wrapText="1"/>
    </xf>
    <xf numFmtId="0" fontId="68" fillId="7" borderId="92" xfId="19" applyFont="1" applyFill="1" applyBorder="1" applyAlignment="1">
      <alignment horizontal="right" vertical="center"/>
    </xf>
    <xf numFmtId="0" fontId="68" fillId="7" borderId="94" xfId="19" applyFont="1" applyFill="1" applyBorder="1" applyAlignment="1">
      <alignment horizontal="right" vertical="center"/>
    </xf>
    <xf numFmtId="0" fontId="68" fillId="7" borderId="93" xfId="19" applyFont="1" applyFill="1" applyBorder="1" applyAlignment="1">
      <alignment horizontal="right" vertical="center"/>
    </xf>
    <xf numFmtId="169" fontId="71" fillId="7" borderId="91" xfId="0" applyNumberFormat="1" applyFont="1" applyFill="1" applyBorder="1" applyAlignment="1">
      <alignment horizontal="center" vertical="center"/>
    </xf>
    <xf numFmtId="0" fontId="67" fillId="25" borderId="92" xfId="19" applyFont="1" applyFill="1" applyBorder="1" applyAlignment="1">
      <alignment horizontal="right" vertical="center"/>
    </xf>
    <xf numFmtId="0" fontId="67" fillId="25" borderId="94" xfId="19" applyFont="1" applyFill="1" applyBorder="1" applyAlignment="1">
      <alignment horizontal="right" vertical="center"/>
    </xf>
    <xf numFmtId="0" fontId="67" fillId="25" borderId="93" xfId="19" applyFont="1" applyFill="1" applyBorder="1" applyAlignment="1">
      <alignment horizontal="right" vertical="center"/>
    </xf>
    <xf numFmtId="0" fontId="67" fillId="14" borderId="92" xfId="19" applyFont="1" applyFill="1" applyBorder="1" applyAlignment="1">
      <alignment horizontal="right" vertical="center"/>
    </xf>
    <xf numFmtId="0" fontId="67" fillId="14" borderId="94" xfId="19" applyFont="1" applyFill="1" applyBorder="1" applyAlignment="1">
      <alignment horizontal="right" vertical="center"/>
    </xf>
    <xf numFmtId="0" fontId="67" fillId="14" borderId="93" xfId="19" applyFont="1" applyFill="1" applyBorder="1" applyAlignment="1">
      <alignment horizontal="right" vertical="center"/>
    </xf>
    <xf numFmtId="49" fontId="86" fillId="9" borderId="108" xfId="16" applyNumberFormat="1" applyFont="1" applyFill="1" applyBorder="1" applyAlignment="1">
      <alignment horizontal="center" vertical="center" wrapText="1" readingOrder="2"/>
    </xf>
    <xf numFmtId="49" fontId="86" fillId="9" borderId="111" xfId="16" applyNumberFormat="1" applyFont="1" applyFill="1" applyBorder="1" applyAlignment="1">
      <alignment horizontal="center" vertical="center" wrapText="1" readingOrder="2"/>
    </xf>
    <xf numFmtId="49" fontId="86" fillId="9" borderId="113" xfId="16" applyNumberFormat="1" applyFont="1" applyFill="1" applyBorder="1" applyAlignment="1">
      <alignment horizontal="center" vertical="center" wrapText="1" readingOrder="2"/>
    </xf>
    <xf numFmtId="0" fontId="86" fillId="0" borderId="109" xfId="16" applyFont="1" applyBorder="1" applyAlignment="1">
      <alignment horizontal="center" vertical="center" wrapText="1" readingOrder="2"/>
    </xf>
    <xf numFmtId="0" fontId="86" fillId="0" borderId="3" xfId="16" applyFont="1" applyBorder="1" applyAlignment="1">
      <alignment horizontal="center" vertical="center" wrapText="1" readingOrder="2"/>
    </xf>
    <xf numFmtId="0" fontId="86" fillId="0" borderId="114" xfId="16" applyFont="1" applyBorder="1" applyAlignment="1">
      <alignment horizontal="center" vertical="center" wrapText="1" readingOrder="2"/>
    </xf>
    <xf numFmtId="169" fontId="71" fillId="0" borderId="1" xfId="0" applyNumberFormat="1" applyFont="1" applyBorder="1" applyAlignment="1">
      <alignment horizontal="center" vertical="center" wrapText="1"/>
    </xf>
    <xf numFmtId="164" fontId="57" fillId="0" borderId="1" xfId="22" applyFont="1" applyBorder="1" applyAlignment="1">
      <alignment horizontal="right" vertical="center" readingOrder="2"/>
    </xf>
    <xf numFmtId="0" fontId="19" fillId="0" borderId="96" xfId="13" applyFont="1" applyBorder="1" applyAlignment="1">
      <alignment horizontal="right" vertical="center" wrapText="1"/>
    </xf>
    <xf numFmtId="49" fontId="86" fillId="14" borderId="108" xfId="19" applyNumberFormat="1" applyFont="1" applyFill="1" applyBorder="1" applyAlignment="1">
      <alignment horizontal="center" vertical="center" wrapText="1"/>
    </xf>
    <xf numFmtId="49" fontId="86" fillId="14" borderId="111" xfId="19" applyNumberFormat="1" applyFont="1" applyFill="1" applyBorder="1" applyAlignment="1">
      <alignment horizontal="center" vertical="center" wrapText="1"/>
    </xf>
    <xf numFmtId="49" fontId="86" fillId="14" borderId="113" xfId="19" applyNumberFormat="1" applyFont="1" applyFill="1" applyBorder="1" applyAlignment="1">
      <alignment horizontal="center" vertical="center" wrapText="1"/>
    </xf>
    <xf numFmtId="0" fontId="86" fillId="0" borderId="109" xfId="19" applyFont="1" applyBorder="1" applyAlignment="1">
      <alignment horizontal="center" vertical="center" wrapText="1"/>
    </xf>
    <xf numFmtId="0" fontId="86" fillId="0" borderId="3" xfId="19" applyFont="1" applyBorder="1" applyAlignment="1">
      <alignment horizontal="center" vertical="center" wrapText="1"/>
    </xf>
    <xf numFmtId="0" fontId="86" fillId="0" borderId="114" xfId="19" applyFont="1" applyBorder="1" applyAlignment="1">
      <alignment horizontal="center" vertical="center" wrapText="1"/>
    </xf>
    <xf numFmtId="0" fontId="91" fillId="0" borderId="1" xfId="0" applyFont="1" applyBorder="1" applyAlignment="1">
      <alignment horizontal="right"/>
    </xf>
    <xf numFmtId="0" fontId="71" fillId="0" borderId="1" xfId="19" applyFont="1" applyBorder="1" applyAlignment="1">
      <alignment horizontal="right" vertical="center"/>
    </xf>
    <xf numFmtId="169" fontId="71" fillId="0" borderId="1" xfId="0" applyNumberFormat="1" applyFont="1" applyBorder="1" applyAlignment="1">
      <alignment horizontal="center" vertical="center"/>
    </xf>
    <xf numFmtId="0" fontId="82" fillId="7" borderId="1" xfId="19" applyFont="1" applyFill="1" applyBorder="1" applyAlignment="1">
      <alignment horizontal="right" vertical="center"/>
    </xf>
    <xf numFmtId="169" fontId="82" fillId="7" borderId="1" xfId="0" applyNumberFormat="1" applyFont="1" applyFill="1" applyBorder="1" applyAlignment="1">
      <alignment horizontal="center" vertical="center"/>
    </xf>
    <xf numFmtId="49" fontId="63" fillId="9" borderId="108" xfId="16" applyNumberFormat="1" applyFont="1" applyFill="1" applyBorder="1" applyAlignment="1">
      <alignment horizontal="center" vertical="center" wrapText="1" readingOrder="2"/>
    </xf>
    <xf numFmtId="49" fontId="63" fillId="9" borderId="111" xfId="16" applyNumberFormat="1" applyFont="1" applyFill="1" applyBorder="1" applyAlignment="1">
      <alignment horizontal="center" vertical="center" wrapText="1" readingOrder="2"/>
    </xf>
    <xf numFmtId="49" fontId="63" fillId="9" borderId="113" xfId="16" applyNumberFormat="1" applyFont="1" applyFill="1" applyBorder="1" applyAlignment="1">
      <alignment horizontal="center" vertical="center" wrapText="1" readingOrder="2"/>
    </xf>
    <xf numFmtId="49" fontId="63" fillId="14" borderId="108" xfId="19" applyNumberFormat="1" applyFont="1" applyFill="1" applyBorder="1" applyAlignment="1">
      <alignment horizontal="center" vertical="center" wrapText="1"/>
    </xf>
    <xf numFmtId="49" fontId="63" fillId="14" borderId="111" xfId="19" applyNumberFormat="1" applyFont="1" applyFill="1" applyBorder="1" applyAlignment="1">
      <alignment horizontal="center" vertical="center" wrapText="1"/>
    </xf>
    <xf numFmtId="49" fontId="63" fillId="14" borderId="113" xfId="19" applyNumberFormat="1" applyFont="1" applyFill="1" applyBorder="1" applyAlignment="1">
      <alignment horizontal="center" vertical="center" wrapText="1"/>
    </xf>
    <xf numFmtId="0" fontId="73" fillId="7" borderId="1" xfId="19" applyFont="1" applyFill="1" applyBorder="1" applyAlignment="1">
      <alignment horizontal="right" vertical="center"/>
    </xf>
    <xf numFmtId="49" fontId="63" fillId="14" borderId="98" xfId="19" applyNumberFormat="1" applyFont="1" applyFill="1" applyBorder="1" applyAlignment="1">
      <alignment horizontal="center" vertical="center" wrapText="1"/>
    </xf>
    <xf numFmtId="49" fontId="63" fillId="14" borderId="101" xfId="19" applyNumberFormat="1" applyFont="1" applyFill="1" applyBorder="1" applyAlignment="1">
      <alignment horizontal="center" vertical="center" wrapText="1"/>
    </xf>
    <xf numFmtId="49" fontId="63" fillId="14" borderId="103" xfId="19" applyNumberFormat="1" applyFont="1" applyFill="1" applyBorder="1" applyAlignment="1">
      <alignment horizontal="center" vertical="center" wrapText="1"/>
    </xf>
    <xf numFmtId="0" fontId="86" fillId="0" borderId="99" xfId="19" applyFont="1" applyBorder="1" applyAlignment="1">
      <alignment horizontal="center" vertical="center" wrapText="1"/>
    </xf>
    <xf numFmtId="0" fontId="86" fillId="0" borderId="1" xfId="19" applyFont="1" applyBorder="1" applyAlignment="1">
      <alignment horizontal="center" vertical="center" wrapText="1"/>
    </xf>
    <xf numFmtId="0" fontId="86" fillId="0" borderId="104" xfId="19" applyFont="1" applyBorder="1" applyAlignment="1">
      <alignment horizontal="center" vertical="center" wrapText="1"/>
    </xf>
    <xf numFmtId="1" fontId="63" fillId="9" borderId="98" xfId="16" applyNumberFormat="1" applyFont="1" applyFill="1" applyBorder="1" applyAlignment="1">
      <alignment horizontal="center" vertical="top" wrapText="1" readingOrder="2"/>
    </xf>
    <xf numFmtId="1" fontId="63" fillId="9" borderId="101" xfId="16" applyNumberFormat="1" applyFont="1" applyFill="1" applyBorder="1" applyAlignment="1">
      <alignment horizontal="center" vertical="top" wrapText="1" readingOrder="2"/>
    </xf>
    <xf numFmtId="1" fontId="63" fillId="9" borderId="103" xfId="16" applyNumberFormat="1" applyFont="1" applyFill="1" applyBorder="1" applyAlignment="1">
      <alignment horizontal="center" vertical="top" wrapText="1" readingOrder="2"/>
    </xf>
    <xf numFmtId="164" fontId="57" fillId="0" borderId="118" xfId="22" applyFont="1" applyBorder="1" applyAlignment="1">
      <alignment horizontal="right" vertical="center" readingOrder="2"/>
    </xf>
    <xf numFmtId="164" fontId="57" fillId="0" borderId="99" xfId="22" applyFont="1" applyBorder="1" applyAlignment="1">
      <alignment horizontal="right" vertical="center" readingOrder="2"/>
    </xf>
    <xf numFmtId="0" fontId="87" fillId="0" borderId="96" xfId="25" applyFont="1" applyBorder="1" applyAlignment="1">
      <alignment horizontal="right" vertical="center" wrapText="1"/>
    </xf>
    <xf numFmtId="0" fontId="86" fillId="0" borderId="106" xfId="16" applyFont="1" applyBorder="1" applyAlignment="1">
      <alignment horizontal="center" vertical="top" wrapText="1" readingOrder="2"/>
    </xf>
    <xf numFmtId="0" fontId="86" fillId="0" borderId="2" xfId="16" applyFont="1" applyBorder="1" applyAlignment="1">
      <alignment horizontal="center" vertical="top" wrapText="1" readingOrder="2"/>
    </xf>
    <xf numFmtId="0" fontId="86" fillId="0" borderId="107" xfId="16" applyFont="1" applyBorder="1" applyAlignment="1">
      <alignment horizontal="center" vertical="top" wrapText="1" readingOrder="2"/>
    </xf>
    <xf numFmtId="169" fontId="86" fillId="7" borderId="1" xfId="0" applyNumberFormat="1" applyFont="1" applyFill="1" applyBorder="1" applyAlignment="1">
      <alignment horizontal="center" vertical="center"/>
    </xf>
    <xf numFmtId="0" fontId="8" fillId="23" borderId="83" xfId="2" applyFill="1" applyBorder="1" applyAlignment="1">
      <alignment horizontal="center"/>
    </xf>
    <xf numFmtId="0" fontId="8" fillId="23" borderId="84" xfId="2" applyFill="1" applyBorder="1" applyAlignment="1">
      <alignment horizontal="center"/>
    </xf>
    <xf numFmtId="0" fontId="8" fillId="23" borderId="85" xfId="2" applyFill="1" applyBorder="1" applyAlignment="1">
      <alignment horizontal="center"/>
    </xf>
    <xf numFmtId="0" fontId="8" fillId="24" borderId="83" xfId="2" applyFill="1" applyBorder="1" applyAlignment="1">
      <alignment horizontal="center"/>
    </xf>
    <xf numFmtId="0" fontId="8" fillId="24" borderId="84" xfId="2" applyFill="1" applyBorder="1" applyAlignment="1">
      <alignment horizontal="center"/>
    </xf>
    <xf numFmtId="0" fontId="8" fillId="24" borderId="85" xfId="2" applyFill="1" applyBorder="1" applyAlignment="1">
      <alignment horizontal="center"/>
    </xf>
  </cellXfs>
  <cellStyles count="73">
    <cellStyle name="Comma" xfId="9" builtinId="3"/>
    <cellStyle name="Comma 2" xfId="3" xr:uid="{6A950E1A-0A56-42EB-BAB6-90573718DEF9}"/>
    <cellStyle name="Comma 2 2" xfId="6" xr:uid="{93F95A3A-AF27-4CA7-93A4-A676582A63E8}"/>
    <cellStyle name="Comma 2 2 2" xfId="29" xr:uid="{7A7BFF41-5D9E-4563-9931-B81A5BB5E46C}"/>
    <cellStyle name="Comma 2 2 2 2" xfId="57" xr:uid="{43141A94-1772-4A31-B6BA-702475F18CD2}"/>
    <cellStyle name="Comma 2 2 3" xfId="49" xr:uid="{F41229ED-275E-4141-8718-9EB256019162}"/>
    <cellStyle name="Comma 2 3" xfId="26" xr:uid="{1B3CB68B-E250-4E4F-AED2-92EA86AC6403}"/>
    <cellStyle name="Comma 2 4" xfId="22" xr:uid="{63C25B87-3405-449C-8B6E-7CBF4332D2AA}"/>
    <cellStyle name="Comma 2 4 2" xfId="42" xr:uid="{F4292FEF-FAC6-4009-81A7-AEED4A2B7AFB}"/>
    <cellStyle name="Comma 2 4 2 2" xfId="66" xr:uid="{33484675-8477-44B8-9AF3-28F9EA4C402D}"/>
    <cellStyle name="Comma 2 4 3" xfId="46" xr:uid="{F7D9F3C3-176F-4CBA-AF5C-F8D0FF006950}"/>
    <cellStyle name="Comma 2 4 4" xfId="54" xr:uid="{924CEFE9-54E4-433A-AA48-9791E9B3757D}"/>
    <cellStyle name="Comma 2 4 5" xfId="71" xr:uid="{4C17ECBF-197D-45A2-9445-2BD2C0B5FAE8}"/>
    <cellStyle name="Comma 3" xfId="32" xr:uid="{09870912-41BF-496D-A7C0-520BE9313760}"/>
    <cellStyle name="Comma 3 2" xfId="59" xr:uid="{3D5CAC89-3CCE-4D96-BF45-407F8C8DD74A}"/>
    <cellStyle name="Comma 4" xfId="51" xr:uid="{19AE9611-E1F0-44D9-A53E-55F746C03825}"/>
    <cellStyle name="Currency 2" xfId="8" xr:uid="{ED41E286-D9AC-4262-B0F9-120F6B940DAA}"/>
    <cellStyle name="Currency 2 2" xfId="31" xr:uid="{98DEFECD-D73A-4DD6-A954-2B78B90B32BC}"/>
    <cellStyle name="Currency 2 2 2" xfId="58" xr:uid="{A8B6D4F3-C4AB-48C6-83A1-16410F239C53}"/>
    <cellStyle name="Currency 2 3" xfId="50" xr:uid="{CB32E7FE-9FAB-45F1-A054-0A918C22F3AB}"/>
    <cellStyle name="Currency 3" xfId="68" xr:uid="{D8A6BF29-CFF1-4C0D-843F-7FC5ECFABFE3}"/>
    <cellStyle name="Normal" xfId="0" builtinId="0"/>
    <cellStyle name="Normal 12 3" xfId="21" xr:uid="{2C732469-5160-4C2A-882A-38801B294746}"/>
    <cellStyle name="Normal 12 3 2" xfId="41" xr:uid="{9E46FF6E-3BB2-4A3B-8B4D-FA64D0A0E025}"/>
    <cellStyle name="Normal 12 3 2 2" xfId="65" xr:uid="{01E5287E-FAAE-4911-A1B1-B16E499CBE2A}"/>
    <cellStyle name="Normal 12 3 3" xfId="53" xr:uid="{1E2CFC69-3517-4F90-B987-8EA2D5E73409}"/>
    <cellStyle name="Normal 2" xfId="2" xr:uid="{583780E6-831B-4D78-B6DF-1D60867B0698}"/>
    <cellStyle name="Normal 2 2" xfId="13" xr:uid="{E30BD4D5-B854-45F2-A408-B8307C183FF6}"/>
    <cellStyle name="Normal 2 2 2" xfId="20" xr:uid="{118BEAFD-7973-4EB9-8E0C-A2864CF0DC95}"/>
    <cellStyle name="Normal 2 2 3" xfId="34" xr:uid="{D0B64A54-26C2-42CE-92A6-39CDCA80A2BC}"/>
    <cellStyle name="Normal 2 2 3 2" xfId="60" xr:uid="{1C3FBDC8-DA70-41EE-B230-43EE7B9220D1}"/>
    <cellStyle name="Normal 2 2 4" xfId="52" xr:uid="{E3B23536-067C-4A74-ACF1-7AE275F2E240}"/>
    <cellStyle name="Normal 2 3" xfId="17" xr:uid="{258A20F8-DA37-45C4-A848-3D94F5E38388}"/>
    <cellStyle name="Normal 2 3 2" xfId="19" xr:uid="{379D1082-2E3F-493D-A862-026FB054473F}"/>
    <cellStyle name="Normal 2 3 2 2" xfId="40" xr:uid="{A3B724D6-CB53-4A80-B910-48F974E7D461}"/>
    <cellStyle name="Normal 2 3 2 2 2" xfId="64" xr:uid="{39389215-AC8D-4847-9058-4AA943511FA2}"/>
    <cellStyle name="Normal 2 3 2 3" xfId="45" xr:uid="{D72410CC-3937-4AC0-950A-F618B29E3BE7}"/>
    <cellStyle name="Normal 2 3 2 4" xfId="70" xr:uid="{8AEF96F5-0E58-4F28-959D-530761C0573E}"/>
    <cellStyle name="Normal 2 3 3" xfId="38" xr:uid="{F1B712CA-8C9D-4CCC-B685-592F8BBCE150}"/>
    <cellStyle name="Normal 2 3 3 2" xfId="62" xr:uid="{38D93D43-44B8-41F0-BE3F-0BE9F4F089B4}"/>
    <cellStyle name="Normal 2 4" xfId="18" xr:uid="{08FBFEB6-3B64-4E8B-AD7B-2703E7649C29}"/>
    <cellStyle name="Normal 2 4 2" xfId="39" xr:uid="{44B04C83-98AF-43B6-91E2-8296645CB51A}"/>
    <cellStyle name="Normal 2 4 2 2" xfId="63" xr:uid="{6AE42030-1561-4440-B7BA-1EB60F764DB0}"/>
    <cellStyle name="Normal 2 4 3" xfId="44" xr:uid="{18501FD9-DF0E-4EC5-B41B-E1D394887B4B}"/>
    <cellStyle name="Normal 2 4 4" xfId="69" xr:uid="{FFC52C17-0DDE-4D48-97AC-2EA1FBE5EFAA}"/>
    <cellStyle name="Normal 2 5" xfId="25" xr:uid="{58EDCD39-5DC1-44B6-AC3B-9AF2615FC265}"/>
    <cellStyle name="Normal 3" xfId="4" xr:uid="{93F06DED-B12A-478C-9345-3C556612481D}"/>
    <cellStyle name="Normal 3 2" xfId="12" xr:uid="{F5E954AD-5397-4B86-BB20-A6CAEC30CE09}"/>
    <cellStyle name="Normal 3 3" xfId="10" xr:uid="{148BA49C-9613-4D89-B0ED-E240F7CFCDD9}"/>
    <cellStyle name="Normal 3 4" xfId="27" xr:uid="{2901E441-20F7-48C8-965A-1B4570900563}"/>
    <cellStyle name="Normal 4" xfId="5" xr:uid="{DC05540D-CCDE-4B14-991A-A8A9714824C3}"/>
    <cellStyle name="Normal 4 2" xfId="14" xr:uid="{930D6E89-2605-4BAA-ACCD-38FB746C9D42}"/>
    <cellStyle name="Normal 4 2 2" xfId="35" xr:uid="{7F5EC4AC-2D29-49A0-890C-BD9EAF06222F}"/>
    <cellStyle name="Normal 4 3" xfId="28" xr:uid="{374AA0CC-6E23-48A5-B668-DE6FE1BDF629}"/>
    <cellStyle name="Normal 4 3 2" xfId="56" xr:uid="{078A322A-ECB2-41B6-B4C1-4B2EF421C736}"/>
    <cellStyle name="Normal 4 4" xfId="48" xr:uid="{1724C98F-50D9-4DC0-B6CE-726B88F6BD93}"/>
    <cellStyle name="Normal 5" xfId="16" xr:uid="{3E5E580C-6D5E-4972-B64A-85B4D7CC2E65}"/>
    <cellStyle name="Normal 5 2" xfId="23" xr:uid="{1438485C-7414-492A-BD71-4856B118AAB9}"/>
    <cellStyle name="Normal 5 2 2" xfId="43" xr:uid="{40152E36-EEB5-4EC8-B4B9-0FB242A359AF}"/>
    <cellStyle name="Normal 5 2 2 2" xfId="67" xr:uid="{DD478000-B01A-408A-9D42-5DC9D4DF085A}"/>
    <cellStyle name="Normal 5 2 3" xfId="55" xr:uid="{89C7C029-036A-46ED-9D8A-61AE2609D4DA}"/>
    <cellStyle name="Normal 5 3" xfId="37" xr:uid="{FBAED62C-24DA-4215-9270-4372DC9FF519}"/>
    <cellStyle name="Normal 5 3 2" xfId="61" xr:uid="{0D8ADD21-C87B-44E2-85EF-00625C325FBC}"/>
    <cellStyle name="Normal 5 4" xfId="47" xr:uid="{38CE2931-4367-4D5C-83AF-117138C94F30}"/>
    <cellStyle name="Normal 5 5" xfId="72" xr:uid="{92F0C2D2-F8C0-482D-AB15-AA5392CD8636}"/>
    <cellStyle name="Normal 6" xfId="24" xr:uid="{A87ECC65-3D17-4EBC-950A-D562E71CA867}"/>
    <cellStyle name="Normal 7" xfId="15" xr:uid="{261B39B5-6B03-44F0-9ABD-EB72D7D36E77}"/>
    <cellStyle name="Normal 7 2" xfId="36" xr:uid="{955EEC46-E778-4298-92D2-B5E7AF3C8F23}"/>
    <cellStyle name="Normal 8" xfId="11" xr:uid="{849F846B-4292-4F62-A8E6-B70DBD06B3C6}"/>
    <cellStyle name="Normal 8 2" xfId="33" xr:uid="{88453C6C-57A1-4F07-B469-5BDD8044FD64}"/>
    <cellStyle name="Percent" xfId="1" builtinId="5"/>
    <cellStyle name="Percent 2" xfId="7" xr:uid="{BE36461B-E7DA-4D42-BC33-340AB88B81F9}"/>
    <cellStyle name="Percent 2 2" xfId="30" xr:uid="{420ADF52-2B30-4B70-B7B5-6D2488F82EE9}"/>
  </cellStyles>
  <dxfs count="7">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34998626667073579"/>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tyles" Target="styles.xml" /><Relationship Id="rId2" Type="http://schemas.openxmlformats.org/officeDocument/2006/relationships/worksheet" Target="worksheets/sheet2.xml" /><Relationship Id="rId16"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P31"/>
  <sheetViews>
    <sheetView rightToLeft="1" workbookViewId="0"/>
  </sheetViews>
  <sheetFormatPr defaultColWidth="9" defaultRowHeight="15.5" x14ac:dyDescent="0.35"/>
  <cols>
    <col min="1" max="1" width="35.54296875" customWidth="1"/>
    <col min="2" max="2" width="68.54296875" customWidth="1"/>
    <col min="9" max="9" width="22.54296875" style="300" customWidth="1"/>
    <col min="10" max="10" width="7" style="300" customWidth="1"/>
    <col min="11" max="11" width="15.81640625" style="300" customWidth="1"/>
    <col min="12" max="12" width="22.54296875" style="300" customWidth="1"/>
    <col min="13" max="13" width="19.1796875" style="300" customWidth="1"/>
    <col min="14" max="14" width="12.1796875" style="300" customWidth="1"/>
    <col min="15" max="15" width="72.1796875" style="300" customWidth="1"/>
    <col min="16" max="16" width="12.81640625" style="300" customWidth="1"/>
  </cols>
  <sheetData>
    <row r="2" spans="1:16" x14ac:dyDescent="0.35">
      <c r="A2" s="147" t="s">
        <v>0</v>
      </c>
      <c r="B2" s="147" t="s">
        <v>1</v>
      </c>
      <c r="I2" s="301" t="s">
        <v>2</v>
      </c>
      <c r="J2" s="301" t="s">
        <v>3</v>
      </c>
      <c r="K2" s="301" t="s">
        <v>4</v>
      </c>
      <c r="L2" s="301" t="s">
        <v>5</v>
      </c>
      <c r="M2" s="304" t="s">
        <v>6</v>
      </c>
      <c r="N2" s="301" t="s">
        <v>7</v>
      </c>
      <c r="O2" s="301" t="s">
        <v>8</v>
      </c>
      <c r="P2" s="301" t="s">
        <v>9</v>
      </c>
    </row>
    <row r="3" spans="1:16" ht="31" x14ac:dyDescent="0.35">
      <c r="A3" s="147" t="s">
        <v>10</v>
      </c>
      <c r="B3" s="147" t="s">
        <v>11</v>
      </c>
      <c r="I3" s="305" t="s">
        <v>12</v>
      </c>
      <c r="J3" s="302" t="s">
        <v>13</v>
      </c>
      <c r="K3" s="302" t="s">
        <v>14</v>
      </c>
      <c r="L3" s="302"/>
      <c r="M3" s="306"/>
      <c r="N3" s="307" t="s">
        <v>15</v>
      </c>
      <c r="O3" s="302" t="s">
        <v>16</v>
      </c>
      <c r="P3" s="308" t="s">
        <v>15</v>
      </c>
    </row>
    <row r="4" spans="1:16" ht="31" x14ac:dyDescent="0.35">
      <c r="A4" s="147" t="s">
        <v>17</v>
      </c>
      <c r="B4" s="148" t="s">
        <v>18</v>
      </c>
      <c r="I4" s="305" t="s">
        <v>12</v>
      </c>
      <c r="J4" s="302" t="s">
        <v>13</v>
      </c>
      <c r="K4" s="302" t="s">
        <v>14</v>
      </c>
      <c r="L4" s="302"/>
      <c r="M4" s="306"/>
      <c r="N4" s="307" t="s">
        <v>15</v>
      </c>
      <c r="O4" s="302" t="s">
        <v>19</v>
      </c>
      <c r="P4" s="308" t="s">
        <v>15</v>
      </c>
    </row>
    <row r="5" spans="1:16" ht="31" x14ac:dyDescent="0.35">
      <c r="A5" s="147" t="s">
        <v>20</v>
      </c>
      <c r="B5" s="148" t="s">
        <v>21</v>
      </c>
      <c r="I5" s="305" t="s">
        <v>12</v>
      </c>
      <c r="J5" s="302" t="s">
        <v>13</v>
      </c>
      <c r="K5" s="302" t="s">
        <v>14</v>
      </c>
      <c r="L5" s="302"/>
      <c r="M5" s="306"/>
      <c r="N5" s="307" t="s">
        <v>15</v>
      </c>
      <c r="O5" s="302" t="s">
        <v>22</v>
      </c>
      <c r="P5" s="308" t="s">
        <v>15</v>
      </c>
    </row>
    <row r="6" spans="1:16" ht="31" x14ac:dyDescent="0.35">
      <c r="A6" s="148" t="s">
        <v>23</v>
      </c>
      <c r="B6" s="148" t="s">
        <v>24</v>
      </c>
      <c r="I6" s="305" t="s">
        <v>12</v>
      </c>
      <c r="J6" s="302" t="s">
        <v>13</v>
      </c>
      <c r="K6" s="302" t="s">
        <v>14</v>
      </c>
      <c r="L6" s="302"/>
      <c r="M6" s="306"/>
      <c r="N6" s="307" t="s">
        <v>15</v>
      </c>
      <c r="O6" s="302" t="s">
        <v>25</v>
      </c>
      <c r="P6" s="308" t="s">
        <v>15</v>
      </c>
    </row>
    <row r="7" spans="1:16" ht="31" x14ac:dyDescent="0.35">
      <c r="A7" s="148" t="s">
        <v>26</v>
      </c>
      <c r="B7" s="148" t="s">
        <v>27</v>
      </c>
      <c r="I7" s="305" t="s">
        <v>12</v>
      </c>
      <c r="J7" s="302" t="s">
        <v>13</v>
      </c>
      <c r="K7" s="302" t="s">
        <v>14</v>
      </c>
      <c r="L7" s="302"/>
      <c r="M7" s="306"/>
      <c r="N7" s="307" t="s">
        <v>15</v>
      </c>
      <c r="O7" s="302" t="s">
        <v>28</v>
      </c>
      <c r="P7" s="308" t="s">
        <v>15</v>
      </c>
    </row>
    <row r="8" spans="1:16" ht="31" x14ac:dyDescent="0.35">
      <c r="A8" s="148" t="s">
        <v>29</v>
      </c>
      <c r="B8" s="148" t="s">
        <v>30</v>
      </c>
      <c r="I8" s="305" t="s">
        <v>31</v>
      </c>
      <c r="J8" s="302" t="s">
        <v>13</v>
      </c>
      <c r="K8" s="302" t="s">
        <v>14</v>
      </c>
      <c r="L8" s="302"/>
      <c r="M8" s="306"/>
      <c r="N8" s="307" t="s">
        <v>15</v>
      </c>
      <c r="O8" s="302" t="s">
        <v>16</v>
      </c>
      <c r="P8" s="308" t="s">
        <v>15</v>
      </c>
    </row>
    <row r="9" spans="1:16" ht="31" x14ac:dyDescent="0.35">
      <c r="I9" s="305" t="s">
        <v>31</v>
      </c>
      <c r="J9" s="302" t="s">
        <v>13</v>
      </c>
      <c r="K9" s="302" t="s">
        <v>14</v>
      </c>
      <c r="L9" s="302"/>
      <c r="M9" s="306"/>
      <c r="N9" s="307" t="s">
        <v>15</v>
      </c>
      <c r="O9" s="302" t="s">
        <v>19</v>
      </c>
      <c r="P9" s="308" t="s">
        <v>15</v>
      </c>
    </row>
    <row r="10" spans="1:16" ht="31" x14ac:dyDescent="0.35">
      <c r="A10" s="297" t="s">
        <v>32</v>
      </c>
      <c r="B10" s="566" t="s">
        <v>33</v>
      </c>
      <c r="I10" s="305" t="s">
        <v>31</v>
      </c>
      <c r="J10" s="302" t="s">
        <v>13</v>
      </c>
      <c r="K10" s="302" t="s">
        <v>14</v>
      </c>
      <c r="L10" s="302"/>
      <c r="M10" s="306"/>
      <c r="N10" s="307" t="s">
        <v>15</v>
      </c>
      <c r="O10" s="302" t="s">
        <v>22</v>
      </c>
      <c r="P10" s="308" t="s">
        <v>15</v>
      </c>
    </row>
    <row r="11" spans="1:16" ht="31" x14ac:dyDescent="0.35">
      <c r="A11" s="297" t="s">
        <v>34</v>
      </c>
      <c r="B11" s="566"/>
      <c r="I11" s="305" t="s">
        <v>31</v>
      </c>
      <c r="J11" s="302" t="s">
        <v>13</v>
      </c>
      <c r="K11" s="302" t="s">
        <v>14</v>
      </c>
      <c r="L11" s="302"/>
      <c r="M11" s="306"/>
      <c r="N11" s="307" t="s">
        <v>15</v>
      </c>
      <c r="O11" s="302" t="s">
        <v>25</v>
      </c>
      <c r="P11" s="308" t="s">
        <v>15</v>
      </c>
    </row>
    <row r="12" spans="1:16" ht="31" x14ac:dyDescent="0.35">
      <c r="A12" s="297" t="s">
        <v>35</v>
      </c>
      <c r="B12" s="566" t="s">
        <v>36</v>
      </c>
      <c r="I12" s="305" t="s">
        <v>31</v>
      </c>
      <c r="J12" s="302" t="s">
        <v>13</v>
      </c>
      <c r="K12" s="302" t="s">
        <v>14</v>
      </c>
      <c r="L12" s="302"/>
      <c r="M12" s="306"/>
      <c r="N12" s="307" t="s">
        <v>15</v>
      </c>
      <c r="O12" s="302" t="s">
        <v>28</v>
      </c>
      <c r="P12" s="308" t="s">
        <v>15</v>
      </c>
    </row>
    <row r="13" spans="1:16" ht="31" x14ac:dyDescent="0.35">
      <c r="A13" s="297" t="s">
        <v>37</v>
      </c>
      <c r="B13" s="566"/>
      <c r="I13" s="309" t="s">
        <v>38</v>
      </c>
      <c r="J13" s="310" t="s">
        <v>39</v>
      </c>
      <c r="K13" s="302" t="s">
        <v>40</v>
      </c>
      <c r="L13" s="302"/>
      <c r="M13" s="306" t="s">
        <v>41</v>
      </c>
      <c r="N13" s="303" t="s">
        <v>42</v>
      </c>
      <c r="O13" s="302" t="s">
        <v>43</v>
      </c>
      <c r="P13" s="308" t="s">
        <v>15</v>
      </c>
    </row>
    <row r="14" spans="1:16" ht="31" x14ac:dyDescent="0.35">
      <c r="A14" s="297" t="s">
        <v>44</v>
      </c>
      <c r="B14" s="566"/>
      <c r="I14" s="309" t="s">
        <v>38</v>
      </c>
      <c r="J14" s="310" t="s">
        <v>39</v>
      </c>
      <c r="K14" s="302" t="s">
        <v>40</v>
      </c>
      <c r="L14" s="302"/>
      <c r="M14" s="306" t="s">
        <v>45</v>
      </c>
      <c r="N14" s="303" t="s">
        <v>42</v>
      </c>
      <c r="O14" s="302" t="s">
        <v>46</v>
      </c>
      <c r="P14" s="308" t="s">
        <v>15</v>
      </c>
    </row>
    <row r="15" spans="1:16" ht="31" x14ac:dyDescent="0.35">
      <c r="A15" s="297" t="s">
        <v>47</v>
      </c>
      <c r="B15" s="567" t="s">
        <v>48</v>
      </c>
      <c r="I15" s="309" t="s">
        <v>38</v>
      </c>
      <c r="J15" s="310" t="s">
        <v>39</v>
      </c>
      <c r="K15" s="302" t="s">
        <v>40</v>
      </c>
      <c r="L15" s="302"/>
      <c r="M15" s="306" t="s">
        <v>49</v>
      </c>
      <c r="N15" s="303" t="s">
        <v>42</v>
      </c>
      <c r="O15" s="302" t="s">
        <v>50</v>
      </c>
      <c r="P15" s="308" t="s">
        <v>15</v>
      </c>
    </row>
    <row r="16" spans="1:16" ht="31" x14ac:dyDescent="0.35">
      <c r="A16" s="297" t="s">
        <v>51</v>
      </c>
      <c r="B16" s="568"/>
      <c r="I16" s="309" t="s">
        <v>38</v>
      </c>
      <c r="J16" s="310" t="s">
        <v>39</v>
      </c>
      <c r="K16" s="302" t="s">
        <v>40</v>
      </c>
      <c r="L16" s="302"/>
      <c r="M16" s="306" t="s">
        <v>52</v>
      </c>
      <c r="N16" s="303" t="s">
        <v>42</v>
      </c>
      <c r="O16" s="302" t="s">
        <v>53</v>
      </c>
      <c r="P16" s="308" t="s">
        <v>15</v>
      </c>
    </row>
    <row r="17" spans="5:16" ht="31" x14ac:dyDescent="0.35">
      <c r="E17" s="5"/>
      <c r="I17" s="309" t="s">
        <v>38</v>
      </c>
      <c r="J17" s="310" t="s">
        <v>39</v>
      </c>
      <c r="K17" s="302" t="s">
        <v>40</v>
      </c>
      <c r="L17" s="302"/>
      <c r="M17" s="306" t="s">
        <v>54</v>
      </c>
      <c r="N17" s="303" t="s">
        <v>42</v>
      </c>
      <c r="O17" s="302" t="s">
        <v>55</v>
      </c>
      <c r="P17" s="308" t="s">
        <v>15</v>
      </c>
    </row>
    <row r="18" spans="5:16" ht="31" x14ac:dyDescent="0.35">
      <c r="E18" s="5"/>
      <c r="I18" s="309" t="s">
        <v>38</v>
      </c>
      <c r="J18" s="310" t="s">
        <v>39</v>
      </c>
      <c r="K18" s="302" t="s">
        <v>40</v>
      </c>
      <c r="L18" s="302"/>
      <c r="M18" s="306" t="s">
        <v>56</v>
      </c>
      <c r="N18" s="303" t="s">
        <v>42</v>
      </c>
      <c r="O18" s="302" t="s">
        <v>57</v>
      </c>
      <c r="P18" s="308" t="s">
        <v>15</v>
      </c>
    </row>
    <row r="19" spans="5:16" ht="31" x14ac:dyDescent="0.35">
      <c r="E19" s="5"/>
      <c r="I19" s="309" t="s">
        <v>38</v>
      </c>
      <c r="J19" s="310" t="s">
        <v>39</v>
      </c>
      <c r="K19" s="302" t="s">
        <v>40</v>
      </c>
      <c r="L19" s="302"/>
      <c r="M19" s="306" t="s">
        <v>58</v>
      </c>
      <c r="N19" s="303" t="s">
        <v>42</v>
      </c>
      <c r="O19" s="302" t="s">
        <v>59</v>
      </c>
      <c r="P19" s="308" t="s">
        <v>15</v>
      </c>
    </row>
    <row r="20" spans="5:16" ht="31" x14ac:dyDescent="0.35">
      <c r="E20" s="5"/>
      <c r="I20" s="309" t="s">
        <v>38</v>
      </c>
      <c r="J20" s="310" t="s">
        <v>39</v>
      </c>
      <c r="K20" s="302" t="s">
        <v>40</v>
      </c>
      <c r="L20" s="302"/>
      <c r="M20" s="306" t="s">
        <v>60</v>
      </c>
      <c r="N20" s="303" t="s">
        <v>42</v>
      </c>
      <c r="O20" s="302" t="s">
        <v>59</v>
      </c>
      <c r="P20" s="308" t="s">
        <v>15</v>
      </c>
    </row>
    <row r="21" spans="5:16" ht="31" x14ac:dyDescent="0.35">
      <c r="I21" s="309" t="s">
        <v>38</v>
      </c>
      <c r="J21" s="310" t="s">
        <v>39</v>
      </c>
      <c r="K21" s="302" t="s">
        <v>40</v>
      </c>
      <c r="L21" s="302"/>
      <c r="M21" s="306" t="s">
        <v>61</v>
      </c>
      <c r="N21" s="303" t="s">
        <v>42</v>
      </c>
      <c r="O21" s="302" t="s">
        <v>59</v>
      </c>
      <c r="P21" s="308" t="s">
        <v>15</v>
      </c>
    </row>
    <row r="22" spans="5:16" ht="31" x14ac:dyDescent="0.35">
      <c r="I22" s="309" t="s">
        <v>38</v>
      </c>
      <c r="J22" s="310" t="s">
        <v>39</v>
      </c>
      <c r="K22" s="302" t="s">
        <v>40</v>
      </c>
      <c r="L22" s="302"/>
      <c r="M22" s="306" t="s">
        <v>56</v>
      </c>
      <c r="N22" s="303" t="s">
        <v>42</v>
      </c>
      <c r="O22" s="302" t="s">
        <v>62</v>
      </c>
      <c r="P22" s="308" t="s">
        <v>15</v>
      </c>
    </row>
    <row r="23" spans="5:16" ht="31" x14ac:dyDescent="0.35">
      <c r="I23" s="309" t="s">
        <v>38</v>
      </c>
      <c r="J23" s="310" t="s">
        <v>39</v>
      </c>
      <c r="K23" s="302" t="s">
        <v>40</v>
      </c>
      <c r="L23" s="302"/>
      <c r="M23" s="306" t="s">
        <v>63</v>
      </c>
      <c r="N23" s="303" t="s">
        <v>42</v>
      </c>
      <c r="O23" s="302" t="s">
        <v>64</v>
      </c>
      <c r="P23" s="308" t="s">
        <v>15</v>
      </c>
    </row>
    <row r="24" spans="5:16" ht="31" x14ac:dyDescent="0.35">
      <c r="I24" s="309" t="s">
        <v>38</v>
      </c>
      <c r="J24" s="310" t="s">
        <v>39</v>
      </c>
      <c r="K24" s="302" t="s">
        <v>40</v>
      </c>
      <c r="L24" s="302"/>
      <c r="M24" s="306" t="s">
        <v>65</v>
      </c>
      <c r="N24" s="303" t="s">
        <v>42</v>
      </c>
      <c r="O24" s="302" t="s">
        <v>66</v>
      </c>
      <c r="P24" s="308" t="s">
        <v>15</v>
      </c>
    </row>
    <row r="25" spans="5:16" ht="46.5" x14ac:dyDescent="0.35">
      <c r="I25" s="309" t="s">
        <v>38</v>
      </c>
      <c r="J25" s="310" t="s">
        <v>39</v>
      </c>
      <c r="K25" s="302" t="s">
        <v>40</v>
      </c>
      <c r="L25" s="302"/>
      <c r="M25" s="306" t="s">
        <v>67</v>
      </c>
      <c r="N25" s="303" t="s">
        <v>42</v>
      </c>
      <c r="O25" s="302" t="s">
        <v>68</v>
      </c>
      <c r="P25" s="308" t="s">
        <v>15</v>
      </c>
    </row>
    <row r="26" spans="5:16" ht="62" x14ac:dyDescent="0.35">
      <c r="I26" s="309" t="s">
        <v>38</v>
      </c>
      <c r="J26" s="310" t="s">
        <v>39</v>
      </c>
      <c r="K26" s="302" t="s">
        <v>40</v>
      </c>
      <c r="L26" s="302"/>
      <c r="M26" s="306" t="s">
        <v>67</v>
      </c>
      <c r="N26" s="303" t="s">
        <v>42</v>
      </c>
      <c r="O26" s="302" t="s">
        <v>69</v>
      </c>
      <c r="P26" s="308" t="s">
        <v>15</v>
      </c>
    </row>
    <row r="27" spans="5:16" ht="46.5" x14ac:dyDescent="0.35">
      <c r="I27" s="309" t="s">
        <v>38</v>
      </c>
      <c r="J27" s="310" t="s">
        <v>39</v>
      </c>
      <c r="K27" s="302" t="s">
        <v>40</v>
      </c>
      <c r="L27" s="302"/>
      <c r="M27" s="306" t="s">
        <v>67</v>
      </c>
      <c r="N27" s="303" t="s">
        <v>42</v>
      </c>
      <c r="O27" s="302" t="s">
        <v>70</v>
      </c>
      <c r="P27" s="308" t="s">
        <v>15</v>
      </c>
    </row>
    <row r="28" spans="5:16" ht="31" x14ac:dyDescent="0.35">
      <c r="I28" s="309" t="s">
        <v>38</v>
      </c>
      <c r="J28" s="310" t="s">
        <v>39</v>
      </c>
      <c r="K28" s="302" t="s">
        <v>40</v>
      </c>
      <c r="L28" s="302"/>
      <c r="M28" s="306" t="s">
        <v>67</v>
      </c>
      <c r="N28" s="303" t="s">
        <v>42</v>
      </c>
      <c r="O28" s="302" t="s">
        <v>71</v>
      </c>
      <c r="P28" s="308" t="s">
        <v>15</v>
      </c>
    </row>
    <row r="29" spans="5:16" ht="31" x14ac:dyDescent="0.35">
      <c r="I29" s="309" t="s">
        <v>38</v>
      </c>
      <c r="J29" s="310" t="s">
        <v>39</v>
      </c>
      <c r="K29" s="302" t="s">
        <v>40</v>
      </c>
      <c r="L29" s="302"/>
      <c r="M29" s="306" t="s">
        <v>67</v>
      </c>
      <c r="N29" s="303" t="s">
        <v>42</v>
      </c>
      <c r="O29" s="302" t="s">
        <v>72</v>
      </c>
      <c r="P29" s="308" t="s">
        <v>15</v>
      </c>
    </row>
    <row r="30" spans="5:16" ht="93" x14ac:dyDescent="0.35">
      <c r="I30" s="299" t="s">
        <v>12</v>
      </c>
      <c r="J30" s="333">
        <v>18</v>
      </c>
      <c r="K30" s="333" t="s">
        <v>73</v>
      </c>
      <c r="L30" s="333" t="s">
        <v>74</v>
      </c>
      <c r="M30" s="333"/>
      <c r="O30" s="333" t="s">
        <v>75</v>
      </c>
      <c r="P30" s="308" t="s">
        <v>15</v>
      </c>
    </row>
    <row r="31" spans="5:16" ht="93" x14ac:dyDescent="0.35">
      <c r="I31" s="299" t="s">
        <v>31</v>
      </c>
      <c r="J31" s="333">
        <v>18</v>
      </c>
      <c r="K31" s="333" t="s">
        <v>73</v>
      </c>
      <c r="L31" s="333" t="s">
        <v>74</v>
      </c>
      <c r="M31" s="333"/>
      <c r="O31" s="333" t="s">
        <v>75</v>
      </c>
      <c r="P31" s="308" t="s">
        <v>15</v>
      </c>
    </row>
  </sheetData>
  <mergeCells count="3">
    <mergeCell ref="B10:B11"/>
    <mergeCell ref="B12:B14"/>
    <mergeCell ref="B15:B16"/>
  </mergeCells>
  <conditionalFormatting sqref="L30:L31">
    <cfRule type="duplicateValues" dxfId="6" priority="4"/>
  </conditionalFormatting>
  <conditionalFormatting sqref="O30:O31">
    <cfRule type="duplicateValues" dxfId="5" priority="3"/>
  </conditionalFormatting>
  <pageMargins left="0.511811023622047" right="0.511811023622047" top="0.74803149606299202" bottom="0.74803149606299202" header="0.31496062992126" footer="0.31496062992126"/>
  <pageSetup paperSize="9" fitToHeight="0" orientation="portrait"/>
  <headerFooter>
    <oddHeader>&amp;L&amp;"Calibri,Regular"&amp;D&amp;C&amp;"Calibri,Regular"&amp;18&amp;A&amp;R&amp;"Calibri,Regular"issued to NTA as part of GW3</oddHeader>
    <oddFooter>&amp;L&amp;"Calibri,Regular"&amp;10&amp;F&amp;R&amp;"Calibri,Regular"&amp;P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571FB-7EBA-4570-B3BF-61214D11C74F}">
  <dimension ref="A1:L9"/>
  <sheetViews>
    <sheetView rightToLeft="1" tabSelected="1" zoomScale="70" zoomScaleNormal="70" workbookViewId="0">
      <selection activeCell="B1" sqref="B1:L1"/>
    </sheetView>
  </sheetViews>
  <sheetFormatPr defaultColWidth="9.1796875" defaultRowHeight="15.5" x14ac:dyDescent="0.35"/>
  <cols>
    <col min="1" max="1" width="5.54296875" customWidth="1"/>
    <col min="2" max="2" width="7.81640625" style="334" customWidth="1"/>
    <col min="3" max="3" width="17" style="336" customWidth="1"/>
    <col min="4" max="4" width="10.81640625" style="336" customWidth="1"/>
    <col min="5" max="5" width="10.54296875" style="336" customWidth="1"/>
    <col min="6" max="6" width="26.1796875" style="337" customWidth="1"/>
    <col min="7" max="7" width="17" style="312" customWidth="1"/>
    <col min="8" max="8" width="100.54296875" style="312" customWidth="1"/>
    <col min="9" max="9" width="10.54296875" style="312" customWidth="1"/>
    <col min="10" max="10" width="25.54296875" style="335" customWidth="1"/>
    <col min="11" max="11" width="10.54296875" style="312" customWidth="1"/>
    <col min="12" max="12" width="17" style="312" customWidth="1"/>
    <col min="13" max="16384" width="9.1796875" style="312"/>
  </cols>
  <sheetData>
    <row r="1" spans="1:12" ht="223.5" customHeight="1" x14ac:dyDescent="0.35">
      <c r="B1" s="571" t="str">
        <f>ראשונים!B1</f>
        <v xml:space="preserve">מכרז 542/2025 
לתכנון, הקמה, הכנסה לתפעול ותחזוקה של תחנות השנאה (תחנות משנה) 
בדיפו ראשונים, גלילות, וחולון בקו M1 של רשת המטרו בגוש דן
טופס מס' 10 - ההצעה הכספית של המציע
הזנת מחירי יחידה על ידי המציע </v>
      </c>
      <c r="C1" s="571"/>
      <c r="D1" s="571"/>
      <c r="E1" s="571"/>
      <c r="F1" s="571"/>
      <c r="G1" s="571"/>
      <c r="H1" s="571"/>
      <c r="I1" s="571"/>
      <c r="J1" s="571"/>
      <c r="K1" s="571"/>
      <c r="L1" s="571"/>
    </row>
    <row r="2" spans="1:12" ht="40" customHeight="1" x14ac:dyDescent="0.35">
      <c r="B2" s="300"/>
      <c r="C2"/>
      <c r="D2"/>
      <c r="E2"/>
      <c r="F2"/>
      <c r="G2"/>
      <c r="H2"/>
      <c r="I2"/>
      <c r="J2"/>
      <c r="K2"/>
      <c r="L2"/>
    </row>
    <row r="3" spans="1:12" s="339" customFormat="1" ht="35.15" customHeight="1" x14ac:dyDescent="0.65">
      <c r="A3" s="338"/>
      <c r="B3" s="572" t="s">
        <v>2252</v>
      </c>
      <c r="C3" s="573"/>
      <c r="D3" s="573"/>
      <c r="E3" s="573"/>
      <c r="F3" s="573"/>
      <c r="G3" s="573"/>
      <c r="H3" s="574"/>
      <c r="I3" s="575">
        <f>SUM(I4:L9)</f>
        <v>0</v>
      </c>
      <c r="J3" s="575"/>
      <c r="K3" s="575"/>
      <c r="L3" s="575"/>
    </row>
    <row r="4" spans="1:12" s="339" customFormat="1" ht="35.15" customHeight="1" x14ac:dyDescent="0.65">
      <c r="A4" s="338"/>
      <c r="B4" s="340">
        <v>1</v>
      </c>
      <c r="C4" s="576" t="str">
        <f>ראשונים!C4</f>
        <v>פאושלי - תחנת השנאה -  דיפו ראשונים</v>
      </c>
      <c r="D4" s="577"/>
      <c r="E4" s="577"/>
      <c r="F4" s="577"/>
      <c r="G4" s="577"/>
      <c r="H4" s="578"/>
      <c r="I4" s="569">
        <f>ראשונים!I4</f>
        <v>0</v>
      </c>
      <c r="J4" s="569"/>
      <c r="K4" s="569"/>
      <c r="L4" s="569"/>
    </row>
    <row r="5" spans="1:12" s="339" customFormat="1" ht="35.15" customHeight="1" x14ac:dyDescent="0.65">
      <c r="A5" s="338"/>
      <c r="B5" s="341">
        <v>2</v>
      </c>
      <c r="C5" s="579" t="str">
        <f>ראשונים!C5</f>
        <v>כתב כמויות עבור ציוד עיקרי - תחנת השנאה דיפו ראשונים-חשמל</v>
      </c>
      <c r="D5" s="580"/>
      <c r="E5" s="580"/>
      <c r="F5" s="580"/>
      <c r="G5" s="580"/>
      <c r="H5" s="581"/>
      <c r="I5" s="570">
        <f>ראשונים!I5</f>
        <v>0</v>
      </c>
      <c r="J5" s="570"/>
      <c r="K5" s="570"/>
      <c r="L5" s="570"/>
    </row>
    <row r="6" spans="1:12" s="339" customFormat="1" ht="35.15" customHeight="1" x14ac:dyDescent="0.65">
      <c r="A6" s="338"/>
      <c r="B6" s="340">
        <v>1</v>
      </c>
      <c r="C6" s="342" t="str">
        <f>חולון!C4</f>
        <v>פאושלי - תחנת השנאה -  חולון</v>
      </c>
      <c r="D6" s="343"/>
      <c r="E6" s="343"/>
      <c r="F6" s="343"/>
      <c r="G6" s="343"/>
      <c r="H6" s="344"/>
      <c r="I6" s="569">
        <f>חולון!I4</f>
        <v>0</v>
      </c>
      <c r="J6" s="569"/>
      <c r="K6" s="569"/>
      <c r="L6" s="569"/>
    </row>
    <row r="7" spans="1:12" s="339" customFormat="1" ht="35.15" customHeight="1" x14ac:dyDescent="0.65">
      <c r="A7" s="338"/>
      <c r="B7" s="345">
        <v>2</v>
      </c>
      <c r="C7" s="345" t="str">
        <f>חולון!C5</f>
        <v>כתב כמויות עבור ציוד עיקרי - תחנת השנאה חולון-חשמל</v>
      </c>
      <c r="D7" s="345"/>
      <c r="E7" s="345"/>
      <c r="F7" s="345"/>
      <c r="G7" s="345"/>
      <c r="H7" s="345"/>
      <c r="I7" s="570">
        <f>חולון!I5</f>
        <v>0</v>
      </c>
      <c r="J7" s="570"/>
      <c r="K7" s="570"/>
      <c r="L7" s="570"/>
    </row>
    <row r="8" spans="1:12" s="339" customFormat="1" ht="35.15" customHeight="1" x14ac:dyDescent="0.65">
      <c r="A8" s="338"/>
      <c r="B8" s="340">
        <v>1</v>
      </c>
      <c r="C8" s="342" t="str">
        <f>גלילות!C4</f>
        <v>פאושלי - תחנת השנאה - גלילות</v>
      </c>
      <c r="D8" s="343"/>
      <c r="E8" s="343"/>
      <c r="F8" s="343"/>
      <c r="G8" s="343"/>
      <c r="H8" s="344"/>
      <c r="I8" s="569">
        <f>גלילות!I4</f>
        <v>0</v>
      </c>
      <c r="J8" s="569"/>
      <c r="K8" s="569"/>
      <c r="L8" s="569"/>
    </row>
    <row r="9" spans="1:12" s="339" customFormat="1" ht="35.15" customHeight="1" x14ac:dyDescent="0.65">
      <c r="A9" s="338"/>
      <c r="B9" s="345">
        <v>2</v>
      </c>
      <c r="C9" s="345" t="str">
        <f>גלילות!C5</f>
        <v>כתב כמויות עבור ציוד עיקרי -תחנת השנאה גלילות-חשמל</v>
      </c>
      <c r="D9" s="345"/>
      <c r="E9" s="345"/>
      <c r="F9" s="345"/>
      <c r="G9" s="345"/>
      <c r="H9" s="345"/>
      <c r="I9" s="570">
        <f>גלילות!I5</f>
        <v>0</v>
      </c>
      <c r="J9" s="570"/>
      <c r="K9" s="570"/>
      <c r="L9" s="570"/>
    </row>
  </sheetData>
  <sheetProtection algorithmName="SHA-512" hashValue="hZrdtzLdBBs+RdqNKeJumY9P+6d3SrydMSMzgorS9VEBdCOL7vd2sYo0XEp2ZDu67Pel0dJDMaUhGKueg59oOQ==" saltValue="eVFbFK1oaE3UbpFHKtnR7g==" spinCount="100000" sheet="1" formatCells="0" formatColumns="0" formatRows="0" insertColumns="0" insertRows="0" insertHyperlinks="0" deleteColumns="0" deleteRows="0" sort="0" autoFilter="0" pivotTables="0"/>
  <mergeCells count="11">
    <mergeCell ref="I6:L6"/>
    <mergeCell ref="I8:L8"/>
    <mergeCell ref="I7:L7"/>
    <mergeCell ref="I9:L9"/>
    <mergeCell ref="B1:L1"/>
    <mergeCell ref="B3:H3"/>
    <mergeCell ref="I3:L3"/>
    <mergeCell ref="C4:H4"/>
    <mergeCell ref="I4:L4"/>
    <mergeCell ref="C5:H5"/>
    <mergeCell ref="I5:L5"/>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91C4C-D566-48E5-9A2F-E75896133527}">
  <dimension ref="A1:L43"/>
  <sheetViews>
    <sheetView rightToLeft="1" zoomScale="70" zoomScaleNormal="70" workbookViewId="0">
      <selection activeCell="B1" sqref="B1:L1"/>
    </sheetView>
  </sheetViews>
  <sheetFormatPr defaultColWidth="9.1796875" defaultRowHeight="15.5" x14ac:dyDescent="0.35"/>
  <cols>
    <col min="1" max="1" width="19.1796875" bestFit="1" customWidth="1"/>
    <col min="2" max="2" width="7.81640625" style="115" customWidth="1"/>
    <col min="3" max="3" width="17" style="358" customWidth="1"/>
    <col min="4" max="4" width="10.81640625" style="358" customWidth="1"/>
    <col min="5" max="5" width="10.54296875" style="358" customWidth="1"/>
    <col min="6" max="6" width="34.81640625" style="359" customWidth="1"/>
    <col min="7" max="7" width="21.54296875" style="13" customWidth="1"/>
    <col min="8" max="8" width="65.1796875" style="13" customWidth="1"/>
    <col min="9" max="9" width="10.54296875" style="13" customWidth="1"/>
    <col min="10" max="10" width="25.54296875" style="360" customWidth="1"/>
    <col min="11" max="11" width="10.26953125" style="358" bestFit="1" customWidth="1"/>
    <col min="12" max="12" width="23.1796875" style="13" bestFit="1" customWidth="1"/>
    <col min="13" max="16384" width="9.1796875" style="13"/>
  </cols>
  <sheetData>
    <row r="1" spans="1:12" ht="222.5" customHeight="1" x14ac:dyDescent="0.55000000000000004">
      <c r="A1" s="349"/>
      <c r="B1" s="571" t="s">
        <v>2253</v>
      </c>
      <c r="C1" s="571"/>
      <c r="D1" s="571"/>
      <c r="E1" s="571"/>
      <c r="F1" s="571"/>
      <c r="G1" s="571"/>
      <c r="H1" s="571"/>
      <c r="I1" s="571"/>
      <c r="J1" s="571"/>
      <c r="K1" s="571"/>
      <c r="L1" s="571"/>
    </row>
    <row r="2" spans="1:12" ht="31" customHeight="1" x14ac:dyDescent="0.7">
      <c r="B2" s="300"/>
      <c r="C2"/>
      <c r="D2" s="350"/>
      <c r="E2" s="350"/>
      <c r="F2" s="350"/>
      <c r="G2" s="350"/>
      <c r="H2" s="350"/>
      <c r="I2" s="350"/>
      <c r="J2" s="350"/>
      <c r="K2" s="379"/>
      <c r="L2"/>
    </row>
    <row r="3" spans="1:12" s="351" customFormat="1" ht="31" x14ac:dyDescent="0.65">
      <c r="A3" s="338"/>
      <c r="B3" s="600" t="s">
        <v>2251</v>
      </c>
      <c r="C3" s="600"/>
      <c r="D3" s="600"/>
      <c r="E3" s="600"/>
      <c r="F3" s="600"/>
      <c r="G3" s="600"/>
      <c r="H3" s="600"/>
      <c r="I3" s="601">
        <f>SUM(I4:L5)</f>
        <v>0</v>
      </c>
      <c r="J3" s="601"/>
      <c r="K3" s="601"/>
      <c r="L3" s="601"/>
    </row>
    <row r="4" spans="1:12" s="351" customFormat="1" ht="28.5" x14ac:dyDescent="0.65">
      <c r="A4" s="338"/>
      <c r="B4" s="554">
        <v>1</v>
      </c>
      <c r="C4" s="598" t="s">
        <v>2241</v>
      </c>
      <c r="D4" s="598"/>
      <c r="E4" s="598"/>
      <c r="F4" s="598"/>
      <c r="G4" s="598"/>
      <c r="H4" s="598"/>
      <c r="I4" s="599">
        <f>L10</f>
        <v>0</v>
      </c>
      <c r="J4" s="599"/>
      <c r="K4" s="599"/>
      <c r="L4" s="599"/>
    </row>
    <row r="5" spans="1:12" s="351" customFormat="1" ht="28.5" x14ac:dyDescent="0.65">
      <c r="A5" s="338"/>
      <c r="B5" s="553">
        <v>2</v>
      </c>
      <c r="C5" s="598" t="s">
        <v>2242</v>
      </c>
      <c r="D5" s="598"/>
      <c r="E5" s="598"/>
      <c r="F5" s="598"/>
      <c r="G5" s="598"/>
      <c r="H5" s="598"/>
      <c r="I5" s="599">
        <f>SUM(L11:L31)</f>
        <v>0</v>
      </c>
      <c r="J5" s="599"/>
      <c r="K5" s="599"/>
      <c r="L5" s="599"/>
    </row>
    <row r="6" spans="1:12" ht="28.5" x14ac:dyDescent="0.6">
      <c r="B6" s="503">
        <v>3</v>
      </c>
      <c r="C6" s="597" t="s">
        <v>2227</v>
      </c>
      <c r="D6" s="597"/>
      <c r="E6" s="597"/>
      <c r="F6" s="597"/>
      <c r="G6" s="597"/>
      <c r="H6" s="597"/>
      <c r="I6" s="588">
        <f>SUM(L32:L42)</f>
        <v>1252020</v>
      </c>
      <c r="J6" s="588"/>
      <c r="K6" s="588"/>
      <c r="L6" s="588"/>
    </row>
    <row r="7" spans="1:12" ht="26" x14ac:dyDescent="0.6">
      <c r="B7" s="352"/>
      <c r="C7" s="353"/>
      <c r="D7" s="353"/>
      <c r="E7" s="353"/>
      <c r="F7" s="353"/>
      <c r="G7" s="353"/>
      <c r="H7" s="353"/>
      <c r="I7" s="354"/>
      <c r="J7" s="355"/>
      <c r="K7" s="355"/>
      <c r="L7" s="356"/>
    </row>
    <row r="8" spans="1:12" ht="70.5" x14ac:dyDescent="0.35">
      <c r="B8" s="589" t="s">
        <v>2143</v>
      </c>
      <c r="C8" s="589"/>
      <c r="D8" s="589"/>
      <c r="E8" s="589"/>
      <c r="F8" s="589"/>
      <c r="G8" s="589"/>
      <c r="H8" s="589"/>
      <c r="I8" s="365"/>
      <c r="J8" s="367" t="s">
        <v>2146</v>
      </c>
      <c r="K8" s="380"/>
      <c r="L8" s="366"/>
    </row>
    <row r="9" spans="1:12" s="357" customFormat="1" ht="37.5" thickBot="1" x14ac:dyDescent="0.4">
      <c r="A9" s="298"/>
      <c r="B9" s="490" t="s">
        <v>2137</v>
      </c>
      <c r="C9" s="491" t="s">
        <v>2144</v>
      </c>
      <c r="D9" s="491" t="s">
        <v>2139</v>
      </c>
      <c r="E9" s="491" t="s">
        <v>3</v>
      </c>
      <c r="F9" s="492" t="s">
        <v>4</v>
      </c>
      <c r="G9" s="493" t="s">
        <v>2145</v>
      </c>
      <c r="H9" s="491" t="s">
        <v>2140</v>
      </c>
      <c r="I9" s="491" t="s">
        <v>2141</v>
      </c>
      <c r="J9" s="494" t="s">
        <v>2138</v>
      </c>
      <c r="K9" s="491" t="s">
        <v>99</v>
      </c>
      <c r="L9" s="491" t="s">
        <v>100</v>
      </c>
    </row>
    <row r="10" spans="1:12" s="115" customFormat="1" ht="93.5" thickBot="1" x14ac:dyDescent="0.4">
      <c r="B10" s="550" t="s">
        <v>701</v>
      </c>
      <c r="C10" s="496" t="s">
        <v>2225</v>
      </c>
      <c r="D10" s="497">
        <v>1007</v>
      </c>
      <c r="E10" s="498" t="s">
        <v>2142</v>
      </c>
      <c r="F10" s="590" t="s">
        <v>2246</v>
      </c>
      <c r="G10" s="590"/>
      <c r="H10" s="590"/>
      <c r="I10" s="499" t="s">
        <v>177</v>
      </c>
      <c r="J10" s="500"/>
      <c r="K10" s="551">
        <v>1</v>
      </c>
      <c r="L10" s="552">
        <f>K10*J10</f>
        <v>0</v>
      </c>
    </row>
    <row r="11" spans="1:12" s="115" customFormat="1" ht="47" x14ac:dyDescent="0.35">
      <c r="B11" s="591" t="s">
        <v>2245</v>
      </c>
      <c r="C11" s="594" t="s">
        <v>2226</v>
      </c>
      <c r="D11" s="521">
        <v>1008</v>
      </c>
      <c r="E11" s="522" t="s">
        <v>39</v>
      </c>
      <c r="F11" s="523" t="s">
        <v>81</v>
      </c>
      <c r="G11" s="524" t="s">
        <v>677</v>
      </c>
      <c r="H11" s="525" t="s">
        <v>2147</v>
      </c>
      <c r="I11" s="526" t="s">
        <v>180</v>
      </c>
      <c r="J11" s="563"/>
      <c r="K11" s="527">
        <v>5</v>
      </c>
      <c r="L11" s="528">
        <f t="shared" ref="L11:L31" si="0">K11*J11</f>
        <v>0</v>
      </c>
    </row>
    <row r="12" spans="1:12" s="115" customFormat="1" ht="23.5" x14ac:dyDescent="0.35">
      <c r="B12" s="592"/>
      <c r="C12" s="595"/>
      <c r="D12" s="506">
        <v>1009</v>
      </c>
      <c r="E12" s="505" t="s">
        <v>39</v>
      </c>
      <c r="F12" s="517" t="s">
        <v>81</v>
      </c>
      <c r="G12" s="518" t="s">
        <v>679</v>
      </c>
      <c r="H12" s="507" t="s">
        <v>2148</v>
      </c>
      <c r="I12" s="519" t="s">
        <v>180</v>
      </c>
      <c r="J12" s="564"/>
      <c r="K12" s="520">
        <v>5</v>
      </c>
      <c r="L12" s="529">
        <f t="shared" si="0"/>
        <v>0</v>
      </c>
    </row>
    <row r="13" spans="1:12" s="115" customFormat="1" ht="23.5" x14ac:dyDescent="0.35">
      <c r="B13" s="592"/>
      <c r="C13" s="595"/>
      <c r="D13" s="506">
        <v>1010</v>
      </c>
      <c r="E13" s="505" t="s">
        <v>39</v>
      </c>
      <c r="F13" s="517" t="s">
        <v>81</v>
      </c>
      <c r="G13" s="518" t="s">
        <v>681</v>
      </c>
      <c r="H13" s="507" t="s">
        <v>2149</v>
      </c>
      <c r="I13" s="519" t="s">
        <v>180</v>
      </c>
      <c r="J13" s="564"/>
      <c r="K13" s="520">
        <v>1</v>
      </c>
      <c r="L13" s="529">
        <f t="shared" si="0"/>
        <v>0</v>
      </c>
    </row>
    <row r="14" spans="1:12" s="115" customFormat="1" ht="94" x14ac:dyDescent="0.35">
      <c r="B14" s="592"/>
      <c r="C14" s="595"/>
      <c r="D14" s="506">
        <v>1011</v>
      </c>
      <c r="E14" s="505" t="s">
        <v>39</v>
      </c>
      <c r="F14" s="517" t="s">
        <v>2150</v>
      </c>
      <c r="G14" s="518" t="s">
        <v>683</v>
      </c>
      <c r="H14" s="508" t="s">
        <v>1574</v>
      </c>
      <c r="I14" s="519" t="s">
        <v>180</v>
      </c>
      <c r="J14" s="564"/>
      <c r="K14" s="520">
        <v>2</v>
      </c>
      <c r="L14" s="529">
        <f t="shared" si="0"/>
        <v>0</v>
      </c>
    </row>
    <row r="15" spans="1:12" s="115" customFormat="1" ht="70.5" x14ac:dyDescent="0.35">
      <c r="B15" s="592"/>
      <c r="C15" s="595"/>
      <c r="D15" s="506">
        <v>1012</v>
      </c>
      <c r="E15" s="505" t="s">
        <v>39</v>
      </c>
      <c r="F15" s="517" t="s">
        <v>2150</v>
      </c>
      <c r="G15" s="518" t="s">
        <v>685</v>
      </c>
      <c r="H15" s="508" t="s">
        <v>1576</v>
      </c>
      <c r="I15" s="519" t="s">
        <v>180</v>
      </c>
      <c r="J15" s="564"/>
      <c r="K15" s="520">
        <v>2</v>
      </c>
      <c r="L15" s="529">
        <f t="shared" si="0"/>
        <v>0</v>
      </c>
    </row>
    <row r="16" spans="1:12" s="115" customFormat="1" ht="70.5" x14ac:dyDescent="0.35">
      <c r="B16" s="592"/>
      <c r="C16" s="595"/>
      <c r="D16" s="506">
        <v>1013</v>
      </c>
      <c r="E16" s="505" t="s">
        <v>39</v>
      </c>
      <c r="F16" s="517" t="s">
        <v>2151</v>
      </c>
      <c r="G16" s="518" t="s">
        <v>686</v>
      </c>
      <c r="H16" s="508" t="s">
        <v>1578</v>
      </c>
      <c r="I16" s="519" t="s">
        <v>180</v>
      </c>
      <c r="J16" s="564"/>
      <c r="K16" s="520">
        <v>2</v>
      </c>
      <c r="L16" s="529">
        <f t="shared" si="0"/>
        <v>0</v>
      </c>
    </row>
    <row r="17" spans="2:12" s="115" customFormat="1" ht="70.5" x14ac:dyDescent="0.35">
      <c r="B17" s="592"/>
      <c r="C17" s="595"/>
      <c r="D17" s="506">
        <v>1014</v>
      </c>
      <c r="E17" s="505" t="s">
        <v>39</v>
      </c>
      <c r="F17" s="517" t="s">
        <v>2151</v>
      </c>
      <c r="G17" s="518" t="s">
        <v>687</v>
      </c>
      <c r="H17" s="508" t="s">
        <v>1576</v>
      </c>
      <c r="I17" s="519" t="s">
        <v>180</v>
      </c>
      <c r="J17" s="564"/>
      <c r="K17" s="520">
        <v>2</v>
      </c>
      <c r="L17" s="529">
        <f t="shared" si="0"/>
        <v>0</v>
      </c>
    </row>
    <row r="18" spans="2:12" s="115" customFormat="1" ht="70.5" x14ac:dyDescent="0.35">
      <c r="B18" s="592"/>
      <c r="C18" s="595"/>
      <c r="D18" s="506">
        <v>1015</v>
      </c>
      <c r="E18" s="505" t="s">
        <v>39</v>
      </c>
      <c r="F18" s="517" t="s">
        <v>2154</v>
      </c>
      <c r="G18" s="518" t="s">
        <v>689</v>
      </c>
      <c r="H18" s="508" t="s">
        <v>2120</v>
      </c>
      <c r="I18" s="519" t="s">
        <v>180</v>
      </c>
      <c r="J18" s="564"/>
      <c r="K18" s="520">
        <v>2</v>
      </c>
      <c r="L18" s="529">
        <f t="shared" si="0"/>
        <v>0</v>
      </c>
    </row>
    <row r="19" spans="2:12" s="115" customFormat="1" ht="70.5" x14ac:dyDescent="0.35">
      <c r="B19" s="592"/>
      <c r="C19" s="595"/>
      <c r="D19" s="506">
        <v>1016</v>
      </c>
      <c r="E19" s="505" t="s">
        <v>39</v>
      </c>
      <c r="F19" s="517" t="s">
        <v>2154</v>
      </c>
      <c r="G19" s="518" t="s">
        <v>690</v>
      </c>
      <c r="H19" s="508" t="s">
        <v>2121</v>
      </c>
      <c r="I19" s="519" t="s">
        <v>180</v>
      </c>
      <c r="J19" s="564"/>
      <c r="K19" s="520">
        <v>2</v>
      </c>
      <c r="L19" s="529">
        <f t="shared" si="0"/>
        <v>0</v>
      </c>
    </row>
    <row r="20" spans="2:12" s="115" customFormat="1" ht="70.5" x14ac:dyDescent="0.35">
      <c r="B20" s="592"/>
      <c r="C20" s="595"/>
      <c r="D20" s="506">
        <v>1017</v>
      </c>
      <c r="E20" s="505" t="s">
        <v>39</v>
      </c>
      <c r="F20" s="517" t="s">
        <v>2154</v>
      </c>
      <c r="G20" s="518" t="s">
        <v>691</v>
      </c>
      <c r="H20" s="508" t="s">
        <v>2152</v>
      </c>
      <c r="I20" s="519" t="s">
        <v>180</v>
      </c>
      <c r="J20" s="564"/>
      <c r="K20" s="520">
        <v>2</v>
      </c>
      <c r="L20" s="529">
        <f t="shared" si="0"/>
        <v>0</v>
      </c>
    </row>
    <row r="21" spans="2:12" s="115" customFormat="1" ht="70.5" x14ac:dyDescent="0.35">
      <c r="B21" s="592"/>
      <c r="C21" s="595"/>
      <c r="D21" s="506">
        <v>1018</v>
      </c>
      <c r="E21" s="505" t="s">
        <v>39</v>
      </c>
      <c r="F21" s="517" t="s">
        <v>2154</v>
      </c>
      <c r="G21" s="518" t="s">
        <v>693</v>
      </c>
      <c r="H21" s="508" t="s">
        <v>2153</v>
      </c>
      <c r="I21" s="519" t="s">
        <v>820</v>
      </c>
      <c r="J21" s="564"/>
      <c r="K21" s="520">
        <v>2</v>
      </c>
      <c r="L21" s="529">
        <f t="shared" si="0"/>
        <v>0</v>
      </c>
    </row>
    <row r="22" spans="2:12" s="115" customFormat="1" ht="94" x14ac:dyDescent="0.35">
      <c r="B22" s="592"/>
      <c r="C22" s="595"/>
      <c r="D22" s="506">
        <v>1019</v>
      </c>
      <c r="E22" s="505" t="s">
        <v>39</v>
      </c>
      <c r="F22" s="517" t="s">
        <v>83</v>
      </c>
      <c r="G22" s="518" t="s">
        <v>696</v>
      </c>
      <c r="H22" s="507" t="s">
        <v>1562</v>
      </c>
      <c r="I22" s="519" t="s">
        <v>180</v>
      </c>
      <c r="J22" s="564"/>
      <c r="K22" s="520">
        <v>1</v>
      </c>
      <c r="L22" s="529">
        <f t="shared" si="0"/>
        <v>0</v>
      </c>
    </row>
    <row r="23" spans="2:12" s="115" customFormat="1" ht="23.5" x14ac:dyDescent="0.35">
      <c r="B23" s="592"/>
      <c r="C23" s="595"/>
      <c r="D23" s="506">
        <v>1020</v>
      </c>
      <c r="E23" s="505" t="s">
        <v>39</v>
      </c>
      <c r="F23" s="517" t="s">
        <v>83</v>
      </c>
      <c r="G23" s="518" t="s">
        <v>697</v>
      </c>
      <c r="H23" s="507" t="s">
        <v>1563</v>
      </c>
      <c r="I23" s="519" t="s">
        <v>180</v>
      </c>
      <c r="J23" s="564"/>
      <c r="K23" s="520">
        <v>2</v>
      </c>
      <c r="L23" s="529">
        <f t="shared" si="0"/>
        <v>0</v>
      </c>
    </row>
    <row r="24" spans="2:12" s="115" customFormat="1" ht="23.5" x14ac:dyDescent="0.35">
      <c r="B24" s="592"/>
      <c r="C24" s="595"/>
      <c r="D24" s="506">
        <v>1021</v>
      </c>
      <c r="E24" s="505" t="s">
        <v>39</v>
      </c>
      <c r="F24" s="517" t="s">
        <v>83</v>
      </c>
      <c r="G24" s="518" t="s">
        <v>698</v>
      </c>
      <c r="H24" s="507" t="s">
        <v>1564</v>
      </c>
      <c r="I24" s="519" t="s">
        <v>180</v>
      </c>
      <c r="J24" s="564"/>
      <c r="K24" s="520">
        <v>1</v>
      </c>
      <c r="L24" s="529">
        <f t="shared" si="0"/>
        <v>0</v>
      </c>
    </row>
    <row r="25" spans="2:12" s="115" customFormat="1" ht="23.5" x14ac:dyDescent="0.35">
      <c r="B25" s="592"/>
      <c r="C25" s="595"/>
      <c r="D25" s="506">
        <v>1022</v>
      </c>
      <c r="E25" s="505" t="s">
        <v>39</v>
      </c>
      <c r="F25" s="517" t="s">
        <v>83</v>
      </c>
      <c r="G25" s="518" t="s">
        <v>699</v>
      </c>
      <c r="H25" s="507" t="s">
        <v>1565</v>
      </c>
      <c r="I25" s="519" t="s">
        <v>180</v>
      </c>
      <c r="J25" s="564"/>
      <c r="K25" s="520">
        <v>32</v>
      </c>
      <c r="L25" s="529">
        <f t="shared" si="0"/>
        <v>0</v>
      </c>
    </row>
    <row r="26" spans="2:12" s="115" customFormat="1" ht="47" x14ac:dyDescent="0.35">
      <c r="B26" s="592"/>
      <c r="C26" s="595"/>
      <c r="D26" s="506">
        <v>1023</v>
      </c>
      <c r="E26" s="505" t="s">
        <v>39</v>
      </c>
      <c r="F26" s="517" t="s">
        <v>83</v>
      </c>
      <c r="G26" s="518" t="s">
        <v>2156</v>
      </c>
      <c r="H26" s="507" t="s">
        <v>1566</v>
      </c>
      <c r="I26" s="519" t="s">
        <v>180</v>
      </c>
      <c r="J26" s="564"/>
      <c r="K26" s="520">
        <v>1</v>
      </c>
      <c r="L26" s="529">
        <f t="shared" si="0"/>
        <v>0</v>
      </c>
    </row>
    <row r="27" spans="2:12" s="115" customFormat="1" ht="23.5" x14ac:dyDescent="0.35">
      <c r="B27" s="592"/>
      <c r="C27" s="595"/>
      <c r="D27" s="506">
        <v>1024</v>
      </c>
      <c r="E27" s="505" t="s">
        <v>39</v>
      </c>
      <c r="F27" s="517" t="s">
        <v>83</v>
      </c>
      <c r="G27" s="518" t="s">
        <v>2157</v>
      </c>
      <c r="H27" s="507" t="s">
        <v>1567</v>
      </c>
      <c r="I27" s="519" t="s">
        <v>180</v>
      </c>
      <c r="J27" s="564"/>
      <c r="K27" s="520">
        <v>1</v>
      </c>
      <c r="L27" s="529">
        <f t="shared" si="0"/>
        <v>0</v>
      </c>
    </row>
    <row r="28" spans="2:12" s="115" customFormat="1" ht="47" x14ac:dyDescent="0.35">
      <c r="B28" s="592"/>
      <c r="C28" s="595"/>
      <c r="D28" s="506">
        <v>1025</v>
      </c>
      <c r="E28" s="505" t="s">
        <v>39</v>
      </c>
      <c r="F28" s="517" t="s">
        <v>83</v>
      </c>
      <c r="G28" s="518" t="s">
        <v>2158</v>
      </c>
      <c r="H28" s="507" t="s">
        <v>1568</v>
      </c>
      <c r="I28" s="519" t="s">
        <v>820</v>
      </c>
      <c r="J28" s="564"/>
      <c r="K28" s="520">
        <v>1</v>
      </c>
      <c r="L28" s="529">
        <f t="shared" si="0"/>
        <v>0</v>
      </c>
    </row>
    <row r="29" spans="2:12" s="115" customFormat="1" ht="23.5" x14ac:dyDescent="0.35">
      <c r="B29" s="592"/>
      <c r="C29" s="595"/>
      <c r="D29" s="506">
        <v>1026</v>
      </c>
      <c r="E29" s="505" t="s">
        <v>39</v>
      </c>
      <c r="F29" s="517" t="s">
        <v>83</v>
      </c>
      <c r="G29" s="518" t="s">
        <v>2159</v>
      </c>
      <c r="H29" s="507" t="s">
        <v>1569</v>
      </c>
      <c r="I29" s="519" t="s">
        <v>820</v>
      </c>
      <c r="J29" s="564"/>
      <c r="K29" s="520">
        <v>1</v>
      </c>
      <c r="L29" s="529">
        <f t="shared" si="0"/>
        <v>0</v>
      </c>
    </row>
    <row r="30" spans="2:12" s="115" customFormat="1" ht="23.5" x14ac:dyDescent="0.35">
      <c r="B30" s="592"/>
      <c r="C30" s="595"/>
      <c r="D30" s="506">
        <v>1027</v>
      </c>
      <c r="E30" s="505" t="s">
        <v>39</v>
      </c>
      <c r="F30" s="517" t="s">
        <v>83</v>
      </c>
      <c r="G30" s="518" t="s">
        <v>2160</v>
      </c>
      <c r="H30" s="507" t="s">
        <v>1570</v>
      </c>
      <c r="I30" s="519" t="s">
        <v>177</v>
      </c>
      <c r="J30" s="564"/>
      <c r="K30" s="520">
        <v>1</v>
      </c>
      <c r="L30" s="529">
        <f t="shared" si="0"/>
        <v>0</v>
      </c>
    </row>
    <row r="31" spans="2:12" s="115" customFormat="1" ht="94.5" thickBot="1" x14ac:dyDescent="0.4">
      <c r="B31" s="593"/>
      <c r="C31" s="596"/>
      <c r="D31" s="530">
        <v>1028</v>
      </c>
      <c r="E31" s="531" t="s">
        <v>39</v>
      </c>
      <c r="F31" s="532" t="s">
        <v>83</v>
      </c>
      <c r="G31" s="533" t="s">
        <v>2161</v>
      </c>
      <c r="H31" s="534" t="s">
        <v>2155</v>
      </c>
      <c r="I31" s="535" t="s">
        <v>177</v>
      </c>
      <c r="J31" s="565"/>
      <c r="K31" s="536">
        <v>1</v>
      </c>
      <c r="L31" s="537">
        <f t="shared" si="0"/>
        <v>0</v>
      </c>
    </row>
    <row r="32" spans="2:12" s="347" customFormat="1" ht="55.5" x14ac:dyDescent="0.45">
      <c r="B32" s="582" t="s">
        <v>2248</v>
      </c>
      <c r="C32" s="585" t="s">
        <v>2229</v>
      </c>
      <c r="D32" s="538">
        <v>1029</v>
      </c>
      <c r="E32" s="539" t="s">
        <v>2202</v>
      </c>
      <c r="F32" s="540" t="s">
        <v>2213</v>
      </c>
      <c r="G32" s="541" t="s">
        <v>2203</v>
      </c>
      <c r="H32" s="541" t="s">
        <v>2201</v>
      </c>
      <c r="I32" s="541" t="s">
        <v>652</v>
      </c>
      <c r="J32" s="542">
        <v>65</v>
      </c>
      <c r="K32" s="543">
        <v>500</v>
      </c>
      <c r="L32" s="459">
        <f>K32*J32</f>
        <v>32500</v>
      </c>
    </row>
    <row r="33" spans="1:12" s="347" customFormat="1" ht="55.5" x14ac:dyDescent="0.45">
      <c r="B33" s="583"/>
      <c r="C33" s="586"/>
      <c r="D33" s="515">
        <v>1030</v>
      </c>
      <c r="E33" s="516" t="s">
        <v>2202</v>
      </c>
      <c r="F33" s="509" t="s">
        <v>2213</v>
      </c>
      <c r="G33" s="510" t="s">
        <v>2209</v>
      </c>
      <c r="H33" s="510" t="s">
        <v>890</v>
      </c>
      <c r="I33" s="510" t="s">
        <v>891</v>
      </c>
      <c r="J33" s="513">
        <v>1</v>
      </c>
      <c r="K33" s="512">
        <v>50000</v>
      </c>
      <c r="L33" s="460">
        <f t="shared" ref="L33:L42" si="1">K33*J33</f>
        <v>50000</v>
      </c>
    </row>
    <row r="34" spans="1:12" s="347" customFormat="1" ht="55.5" x14ac:dyDescent="0.45">
      <c r="B34" s="583"/>
      <c r="C34" s="586"/>
      <c r="D34" s="515">
        <v>1031</v>
      </c>
      <c r="E34" s="516" t="s">
        <v>2202</v>
      </c>
      <c r="F34" s="509" t="s">
        <v>2213</v>
      </c>
      <c r="G34" s="510" t="s">
        <v>2210</v>
      </c>
      <c r="H34" s="510" t="s">
        <v>2235</v>
      </c>
      <c r="I34" s="510" t="s">
        <v>177</v>
      </c>
      <c r="J34" s="511">
        <v>5000</v>
      </c>
      <c r="K34" s="512">
        <v>10</v>
      </c>
      <c r="L34" s="460">
        <f t="shared" si="1"/>
        <v>50000</v>
      </c>
    </row>
    <row r="35" spans="1:12" s="347" customFormat="1" ht="37" x14ac:dyDescent="0.45">
      <c r="B35" s="583"/>
      <c r="C35" s="586"/>
      <c r="D35" s="515">
        <v>1032</v>
      </c>
      <c r="E35" s="516" t="s">
        <v>2202</v>
      </c>
      <c r="F35" s="509" t="s">
        <v>2213</v>
      </c>
      <c r="G35" s="510" t="s">
        <v>2205</v>
      </c>
      <c r="H35" s="510" t="s">
        <v>2208</v>
      </c>
      <c r="I35" s="510" t="s">
        <v>891</v>
      </c>
      <c r="J35" s="513">
        <v>1</v>
      </c>
      <c r="K35" s="512">
        <v>50000</v>
      </c>
      <c r="L35" s="460">
        <f t="shared" si="1"/>
        <v>50000</v>
      </c>
    </row>
    <row r="36" spans="1:12" s="347" customFormat="1" ht="37" x14ac:dyDescent="0.45">
      <c r="B36" s="583"/>
      <c r="C36" s="586"/>
      <c r="D36" s="515">
        <v>1033</v>
      </c>
      <c r="E36" s="516" t="s">
        <v>2202</v>
      </c>
      <c r="F36" s="509" t="s">
        <v>2213</v>
      </c>
      <c r="G36" s="510" t="s">
        <v>2211</v>
      </c>
      <c r="H36" s="510" t="s">
        <v>2206</v>
      </c>
      <c r="I36" s="510" t="s">
        <v>891</v>
      </c>
      <c r="J36" s="513">
        <v>1</v>
      </c>
      <c r="K36" s="512">
        <v>50000</v>
      </c>
      <c r="L36" s="460">
        <f t="shared" si="1"/>
        <v>50000</v>
      </c>
    </row>
    <row r="37" spans="1:12" s="347" customFormat="1" ht="74" x14ac:dyDescent="0.45">
      <c r="B37" s="583"/>
      <c r="C37" s="586"/>
      <c r="D37" s="515">
        <v>1034</v>
      </c>
      <c r="E37" s="516" t="s">
        <v>2202</v>
      </c>
      <c r="F37" s="509" t="s">
        <v>2213</v>
      </c>
      <c r="G37" s="510" t="s">
        <v>2212</v>
      </c>
      <c r="H37" s="510" t="s">
        <v>2220</v>
      </c>
      <c r="I37" s="510" t="s">
        <v>891</v>
      </c>
      <c r="J37" s="513">
        <v>1</v>
      </c>
      <c r="K37" s="512">
        <v>25000</v>
      </c>
      <c r="L37" s="460">
        <f t="shared" si="1"/>
        <v>25000</v>
      </c>
    </row>
    <row r="38" spans="1:12" s="347" customFormat="1" ht="55.5" x14ac:dyDescent="0.45">
      <c r="B38" s="583"/>
      <c r="C38" s="586"/>
      <c r="D38" s="515">
        <v>1035</v>
      </c>
      <c r="E38" s="516" t="s">
        <v>2202</v>
      </c>
      <c r="F38" s="509" t="s">
        <v>2213</v>
      </c>
      <c r="G38" s="510" t="s">
        <v>2214</v>
      </c>
      <c r="H38" s="510" t="s">
        <v>2219</v>
      </c>
      <c r="I38" s="510" t="s">
        <v>891</v>
      </c>
      <c r="J38" s="513">
        <v>1</v>
      </c>
      <c r="K38" s="512">
        <v>25000</v>
      </c>
      <c r="L38" s="460">
        <f t="shared" si="1"/>
        <v>25000</v>
      </c>
    </row>
    <row r="39" spans="1:12" s="348" customFormat="1" ht="74" x14ac:dyDescent="0.45">
      <c r="A39"/>
      <c r="B39" s="583"/>
      <c r="C39" s="586"/>
      <c r="D39" s="515">
        <v>1036</v>
      </c>
      <c r="E39" s="516" t="s">
        <v>2202</v>
      </c>
      <c r="F39" s="509" t="s">
        <v>2213</v>
      </c>
      <c r="G39" s="510" t="s">
        <v>2215</v>
      </c>
      <c r="H39" s="510" t="s">
        <v>2236</v>
      </c>
      <c r="I39" s="510" t="s">
        <v>2207</v>
      </c>
      <c r="J39" s="511">
        <v>500</v>
      </c>
      <c r="K39" s="512">
        <v>300</v>
      </c>
      <c r="L39" s="460">
        <f t="shared" si="1"/>
        <v>150000</v>
      </c>
    </row>
    <row r="40" spans="1:12" s="348" customFormat="1" ht="74" x14ac:dyDescent="0.45">
      <c r="A40"/>
      <c r="B40" s="583"/>
      <c r="C40" s="586"/>
      <c r="D40" s="515">
        <v>1037</v>
      </c>
      <c r="E40" s="516" t="s">
        <v>2202</v>
      </c>
      <c r="F40" s="509" t="s">
        <v>2213</v>
      </c>
      <c r="G40" s="510" t="s">
        <v>2216</v>
      </c>
      <c r="H40" s="510" t="s">
        <v>2237</v>
      </c>
      <c r="I40" s="510" t="s">
        <v>2207</v>
      </c>
      <c r="J40" s="511">
        <v>500</v>
      </c>
      <c r="K40" s="511">
        <v>400</v>
      </c>
      <c r="L40" s="460">
        <f t="shared" si="1"/>
        <v>200000</v>
      </c>
    </row>
    <row r="41" spans="1:12" s="348" customFormat="1" ht="92.5" x14ac:dyDescent="0.45">
      <c r="A41"/>
      <c r="B41" s="583"/>
      <c r="C41" s="586"/>
      <c r="D41" s="515">
        <v>1038</v>
      </c>
      <c r="E41" s="516" t="s">
        <v>2202</v>
      </c>
      <c r="F41" s="509" t="s">
        <v>2213</v>
      </c>
      <c r="G41" s="514" t="s">
        <v>2217</v>
      </c>
      <c r="H41" s="510" t="s">
        <v>2221</v>
      </c>
      <c r="I41" s="452" t="s">
        <v>2222</v>
      </c>
      <c r="J41" s="511">
        <v>2560</v>
      </c>
      <c r="K41" s="511" t="s">
        <v>2223</v>
      </c>
      <c r="L41" s="460">
        <f t="shared" si="1"/>
        <v>494080</v>
      </c>
    </row>
    <row r="42" spans="1:12" s="348" customFormat="1" ht="37.5" thickBot="1" x14ac:dyDescent="0.5">
      <c r="A42"/>
      <c r="B42" s="584"/>
      <c r="C42" s="587"/>
      <c r="D42" s="544">
        <v>1039</v>
      </c>
      <c r="E42" s="545" t="s">
        <v>2202</v>
      </c>
      <c r="F42" s="546" t="s">
        <v>2213</v>
      </c>
      <c r="G42" s="547" t="s">
        <v>2218</v>
      </c>
      <c r="H42" s="547" t="s">
        <v>2224</v>
      </c>
      <c r="I42" s="429" t="s">
        <v>2222</v>
      </c>
      <c r="J42" s="548">
        <v>2560</v>
      </c>
      <c r="K42" s="548">
        <v>49</v>
      </c>
      <c r="L42" s="549">
        <f t="shared" si="1"/>
        <v>125440</v>
      </c>
    </row>
    <row r="43" spans="1:12" x14ac:dyDescent="0.35">
      <c r="L43" s="361"/>
    </row>
  </sheetData>
  <sheetProtection algorithmName="SHA-512" hashValue="wv6zImJEphWyyCpmbpXQNfTHbwzBfroGXqh5HiiDmGbeIokpg9H0uePxZOB5wah2N5/IjBxmH4RaodtlEMkIoA==" saltValue="SMfoDJLhmjCRSRzS9YqU6Q==" spinCount="100000" sheet="1" formatCells="0" formatColumns="0" formatRows="0" insertColumns="0" insertRows="0" insertHyperlinks="0" deleteColumns="0" deleteRows="0" sort="0" autoFilter="0" pivotTables="0"/>
  <mergeCells count="15">
    <mergeCell ref="C5:H5"/>
    <mergeCell ref="I5:L5"/>
    <mergeCell ref="B1:L1"/>
    <mergeCell ref="B3:H3"/>
    <mergeCell ref="I3:L3"/>
    <mergeCell ref="C4:H4"/>
    <mergeCell ref="I4:L4"/>
    <mergeCell ref="B32:B42"/>
    <mergeCell ref="C32:C42"/>
    <mergeCell ref="I6:L6"/>
    <mergeCell ref="B8:H8"/>
    <mergeCell ref="F10:H10"/>
    <mergeCell ref="B11:B31"/>
    <mergeCell ref="C11:C31"/>
    <mergeCell ref="C6:H6"/>
  </mergeCells>
  <phoneticPr fontId="77" type="noConversion"/>
  <dataValidations count="1">
    <dataValidation type="decimal" allowBlank="1" showInputMessage="1" showErrorMessage="1" sqref="J9:J30 K10:K30 J31:K38 J42" xr:uid="{661413B7-FC37-4917-B4A5-F9C40647DF46}">
      <formula1>-10000000000</formula1>
      <formula2>100000000000</formula2>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2DBB4-E9EC-49BB-9C36-446E3B593835}">
  <dimension ref="A1:L41"/>
  <sheetViews>
    <sheetView rightToLeft="1" zoomScale="70" zoomScaleNormal="70" workbookViewId="0">
      <selection activeCell="B1" sqref="B1:L1"/>
    </sheetView>
  </sheetViews>
  <sheetFormatPr defaultColWidth="9.1796875" defaultRowHeight="15.5" x14ac:dyDescent="0.35"/>
  <cols>
    <col min="1" max="1" width="19.1796875" bestFit="1" customWidth="1"/>
    <col min="2" max="2" width="7.81640625" style="115" customWidth="1"/>
    <col min="3" max="3" width="17" style="358" customWidth="1"/>
    <col min="4" max="4" width="10.81640625" style="358" customWidth="1"/>
    <col min="5" max="5" width="10.54296875" style="358" customWidth="1"/>
    <col min="6" max="6" width="26.1796875" style="359" customWidth="1"/>
    <col min="7" max="7" width="17" style="13" customWidth="1"/>
    <col min="8" max="8" width="103.54296875" style="13" customWidth="1"/>
    <col min="9" max="9" width="10.54296875" style="13" customWidth="1"/>
    <col min="10" max="10" width="24.54296875" style="364" customWidth="1"/>
    <col min="11" max="11" width="11.81640625" style="13" bestFit="1" customWidth="1"/>
    <col min="12" max="12" width="21.54296875" style="13" bestFit="1" customWidth="1"/>
    <col min="13" max="16384" width="9.1796875" style="13"/>
  </cols>
  <sheetData>
    <row r="1" spans="1:12" ht="186.5" customHeight="1" x14ac:dyDescent="0.55000000000000004">
      <c r="A1" s="349"/>
      <c r="B1" s="571" t="s">
        <v>2238</v>
      </c>
      <c r="C1" s="571"/>
      <c r="D1" s="571"/>
      <c r="E1" s="571"/>
      <c r="F1" s="571"/>
      <c r="G1" s="571"/>
      <c r="H1" s="571"/>
      <c r="I1" s="571"/>
      <c r="J1" s="571"/>
      <c r="K1" s="571"/>
      <c r="L1" s="571"/>
    </row>
    <row r="2" spans="1:12" x14ac:dyDescent="0.35">
      <c r="B2" s="300"/>
      <c r="C2"/>
      <c r="D2"/>
      <c r="E2"/>
      <c r="F2"/>
      <c r="G2"/>
      <c r="H2"/>
      <c r="I2"/>
      <c r="J2" s="363"/>
      <c r="K2"/>
      <c r="L2"/>
    </row>
    <row r="3" spans="1:12" s="351" customFormat="1" ht="31" x14ac:dyDescent="0.65">
      <c r="A3" s="338"/>
      <c r="B3" s="608" t="s">
        <v>2250</v>
      </c>
      <c r="C3" s="608"/>
      <c r="D3" s="608"/>
      <c r="E3" s="608"/>
      <c r="F3" s="608"/>
      <c r="G3" s="608"/>
      <c r="H3" s="608"/>
      <c r="I3" s="601">
        <f>SUM(I4:L5)</f>
        <v>0</v>
      </c>
      <c r="J3" s="601"/>
      <c r="K3" s="601"/>
      <c r="L3" s="601"/>
    </row>
    <row r="4" spans="1:12" s="351" customFormat="1" ht="28.5" x14ac:dyDescent="0.65">
      <c r="A4" s="338"/>
      <c r="B4" s="504">
        <v>1</v>
      </c>
      <c r="C4" s="598" t="s">
        <v>2240</v>
      </c>
      <c r="D4" s="598"/>
      <c r="E4" s="598"/>
      <c r="F4" s="598"/>
      <c r="G4" s="598"/>
      <c r="H4" s="598"/>
      <c r="I4" s="599">
        <f>L10</f>
        <v>0</v>
      </c>
      <c r="J4" s="599"/>
      <c r="K4" s="599"/>
      <c r="L4" s="599"/>
    </row>
    <row r="5" spans="1:12" s="351" customFormat="1" ht="28.5" x14ac:dyDescent="0.65">
      <c r="A5" s="338"/>
      <c r="B5" s="381">
        <v>2</v>
      </c>
      <c r="C5" s="598" t="s">
        <v>2243</v>
      </c>
      <c r="D5" s="598"/>
      <c r="E5" s="598"/>
      <c r="F5" s="598"/>
      <c r="G5" s="598"/>
      <c r="H5" s="598"/>
      <c r="I5" s="599">
        <f>SUM(L11:L30)</f>
        <v>0</v>
      </c>
      <c r="J5" s="599"/>
      <c r="K5" s="599"/>
      <c r="L5" s="599"/>
    </row>
    <row r="6" spans="1:12" ht="28.5" x14ac:dyDescent="0.35">
      <c r="B6" s="485">
        <v>3</v>
      </c>
      <c r="C6" s="598" t="s">
        <v>2229</v>
      </c>
      <c r="D6" s="598"/>
      <c r="E6" s="598"/>
      <c r="F6" s="598"/>
      <c r="G6" s="598"/>
      <c r="H6" s="598"/>
      <c r="I6" s="588">
        <f>SUM(L31:L41)</f>
        <v>1385800</v>
      </c>
      <c r="J6" s="588"/>
      <c r="K6" s="588"/>
      <c r="L6" s="588"/>
    </row>
    <row r="7" spans="1:12" ht="23.5" x14ac:dyDescent="0.55000000000000004">
      <c r="B7" s="300"/>
      <c r="C7"/>
      <c r="D7"/>
      <c r="E7"/>
      <c r="F7"/>
      <c r="G7"/>
      <c r="H7"/>
      <c r="I7"/>
      <c r="J7" s="363"/>
      <c r="K7"/>
      <c r="L7" s="362"/>
    </row>
    <row r="8" spans="1:12" ht="70.5" x14ac:dyDescent="0.35">
      <c r="B8" s="589" t="s">
        <v>2143</v>
      </c>
      <c r="C8" s="589"/>
      <c r="D8" s="589"/>
      <c r="E8" s="589"/>
      <c r="F8" s="589"/>
      <c r="G8" s="589"/>
      <c r="H8" s="589"/>
      <c r="I8" s="377"/>
      <c r="J8" s="367" t="s">
        <v>2146</v>
      </c>
      <c r="K8" s="378"/>
      <c r="L8" s="366"/>
    </row>
    <row r="9" spans="1:12" s="357" customFormat="1" ht="37.5" thickBot="1" x14ac:dyDescent="0.4">
      <c r="A9" s="298"/>
      <c r="B9" s="490" t="s">
        <v>2137</v>
      </c>
      <c r="C9" s="491" t="s">
        <v>2144</v>
      </c>
      <c r="D9" s="491" t="s">
        <v>2139</v>
      </c>
      <c r="E9" s="491" t="s">
        <v>3</v>
      </c>
      <c r="F9" s="492" t="s">
        <v>4</v>
      </c>
      <c r="G9" s="493" t="s">
        <v>2145</v>
      </c>
      <c r="H9" s="491" t="s">
        <v>2140</v>
      </c>
      <c r="I9" s="491" t="s">
        <v>2141</v>
      </c>
      <c r="J9" s="494" t="s">
        <v>2138</v>
      </c>
      <c r="K9" s="491" t="s">
        <v>99</v>
      </c>
      <c r="L9" s="491" t="s">
        <v>100</v>
      </c>
    </row>
    <row r="10" spans="1:12" s="115" customFormat="1" ht="62.5" thickBot="1" x14ac:dyDescent="0.4">
      <c r="B10" s="495" t="s">
        <v>701</v>
      </c>
      <c r="C10" s="496" t="s">
        <v>2199</v>
      </c>
      <c r="D10" s="497">
        <v>1007</v>
      </c>
      <c r="E10" s="498" t="s">
        <v>2142</v>
      </c>
      <c r="F10" s="590" t="s">
        <v>2246</v>
      </c>
      <c r="G10" s="590"/>
      <c r="H10" s="590"/>
      <c r="I10" s="499" t="s">
        <v>177</v>
      </c>
      <c r="J10" s="500"/>
      <c r="K10" s="501">
        <v>1</v>
      </c>
      <c r="L10" s="502">
        <f>K10*J10</f>
        <v>0</v>
      </c>
    </row>
    <row r="11" spans="1:12" s="115" customFormat="1" ht="55.5" x14ac:dyDescent="0.35">
      <c r="B11" s="605" t="s">
        <v>2245</v>
      </c>
      <c r="C11" s="594" t="s">
        <v>2228</v>
      </c>
      <c r="D11" s="453">
        <v>1008</v>
      </c>
      <c r="E11" s="470" t="s">
        <v>39</v>
      </c>
      <c r="F11" s="471" t="s">
        <v>81</v>
      </c>
      <c r="G11" s="472" t="s">
        <v>677</v>
      </c>
      <c r="H11" s="473" t="s">
        <v>2162</v>
      </c>
      <c r="I11" s="474" t="s">
        <v>180</v>
      </c>
      <c r="J11" s="561"/>
      <c r="K11" s="475">
        <v>1</v>
      </c>
      <c r="L11" s="476">
        <f t="shared" ref="L11:L30" si="0">K11*J11</f>
        <v>0</v>
      </c>
    </row>
    <row r="12" spans="1:12" s="115" customFormat="1" ht="55.5" x14ac:dyDescent="0.35">
      <c r="B12" s="606"/>
      <c r="C12" s="595"/>
      <c r="D12" s="434">
        <v>1009</v>
      </c>
      <c r="E12" s="435" t="s">
        <v>39</v>
      </c>
      <c r="F12" s="436" t="s">
        <v>81</v>
      </c>
      <c r="G12" s="433" t="s">
        <v>679</v>
      </c>
      <c r="H12" s="437" t="s">
        <v>2163</v>
      </c>
      <c r="I12" s="438" t="s">
        <v>180</v>
      </c>
      <c r="J12" s="346"/>
      <c r="K12" s="439">
        <v>1</v>
      </c>
      <c r="L12" s="477">
        <f t="shared" si="0"/>
        <v>0</v>
      </c>
    </row>
    <row r="13" spans="1:12" s="115" customFormat="1" ht="55.5" x14ac:dyDescent="0.35">
      <c r="B13" s="606"/>
      <c r="C13" s="595"/>
      <c r="D13" s="434">
        <v>1010</v>
      </c>
      <c r="E13" s="435" t="s">
        <v>39</v>
      </c>
      <c r="F13" s="436" t="s">
        <v>81</v>
      </c>
      <c r="G13" s="433" t="s">
        <v>681</v>
      </c>
      <c r="H13" s="437" t="s">
        <v>2164</v>
      </c>
      <c r="I13" s="438" t="s">
        <v>180</v>
      </c>
      <c r="J13" s="346"/>
      <c r="K13" s="439">
        <v>2</v>
      </c>
      <c r="L13" s="477">
        <f t="shared" si="0"/>
        <v>0</v>
      </c>
    </row>
    <row r="14" spans="1:12" s="115" customFormat="1" ht="55.5" x14ac:dyDescent="0.35">
      <c r="B14" s="606"/>
      <c r="C14" s="595"/>
      <c r="D14" s="434">
        <v>1011</v>
      </c>
      <c r="E14" s="435" t="s">
        <v>39</v>
      </c>
      <c r="F14" s="436" t="s">
        <v>81</v>
      </c>
      <c r="G14" s="433" t="s">
        <v>683</v>
      </c>
      <c r="H14" s="437" t="s">
        <v>2165</v>
      </c>
      <c r="I14" s="438" t="s">
        <v>180</v>
      </c>
      <c r="J14" s="346"/>
      <c r="K14" s="439">
        <v>1</v>
      </c>
      <c r="L14" s="477">
        <f t="shared" si="0"/>
        <v>0</v>
      </c>
    </row>
    <row r="15" spans="1:12" s="115" customFormat="1" ht="55.5" x14ac:dyDescent="0.35">
      <c r="B15" s="606"/>
      <c r="C15" s="595"/>
      <c r="D15" s="434">
        <v>1012</v>
      </c>
      <c r="E15" s="435" t="s">
        <v>39</v>
      </c>
      <c r="F15" s="436" t="s">
        <v>81</v>
      </c>
      <c r="G15" s="433" t="s">
        <v>685</v>
      </c>
      <c r="H15" s="437" t="s">
        <v>2166</v>
      </c>
      <c r="I15" s="438" t="s">
        <v>180</v>
      </c>
      <c r="J15" s="346"/>
      <c r="K15" s="439">
        <v>1</v>
      </c>
      <c r="L15" s="477">
        <f t="shared" si="0"/>
        <v>0</v>
      </c>
    </row>
    <row r="16" spans="1:12" s="115" customFormat="1" ht="55.5" x14ac:dyDescent="0.35">
      <c r="B16" s="606"/>
      <c r="C16" s="595"/>
      <c r="D16" s="434">
        <v>1013</v>
      </c>
      <c r="E16" s="435" t="s">
        <v>39</v>
      </c>
      <c r="F16" s="436" t="s">
        <v>81</v>
      </c>
      <c r="G16" s="433" t="s">
        <v>686</v>
      </c>
      <c r="H16" s="437" t="s">
        <v>2167</v>
      </c>
      <c r="I16" s="438" t="s">
        <v>180</v>
      </c>
      <c r="J16" s="346"/>
      <c r="K16" s="439">
        <v>1</v>
      </c>
      <c r="L16" s="477">
        <f t="shared" si="0"/>
        <v>0</v>
      </c>
    </row>
    <row r="17" spans="2:12" s="115" customFormat="1" ht="74" x14ac:dyDescent="0.35">
      <c r="B17" s="606"/>
      <c r="C17" s="595"/>
      <c r="D17" s="434">
        <v>1014</v>
      </c>
      <c r="E17" s="435" t="s">
        <v>39</v>
      </c>
      <c r="F17" s="436" t="s">
        <v>81</v>
      </c>
      <c r="G17" s="433" t="s">
        <v>687</v>
      </c>
      <c r="H17" s="437" t="s">
        <v>2168</v>
      </c>
      <c r="I17" s="438" t="s">
        <v>180</v>
      </c>
      <c r="J17" s="346"/>
      <c r="K17" s="439">
        <v>1</v>
      </c>
      <c r="L17" s="477">
        <f t="shared" si="0"/>
        <v>0</v>
      </c>
    </row>
    <row r="18" spans="2:12" s="115" customFormat="1" ht="23.5" x14ac:dyDescent="0.35">
      <c r="B18" s="606"/>
      <c r="C18" s="595"/>
      <c r="D18" s="434">
        <v>1015</v>
      </c>
      <c r="E18" s="435" t="s">
        <v>39</v>
      </c>
      <c r="F18" s="436" t="s">
        <v>81</v>
      </c>
      <c r="G18" s="433" t="s">
        <v>689</v>
      </c>
      <c r="H18" s="437" t="s">
        <v>2169</v>
      </c>
      <c r="I18" s="438" t="s">
        <v>1571</v>
      </c>
      <c r="J18" s="346"/>
      <c r="K18" s="439">
        <v>1</v>
      </c>
      <c r="L18" s="477">
        <f t="shared" si="0"/>
        <v>0</v>
      </c>
    </row>
    <row r="19" spans="2:12" s="115" customFormat="1" ht="23.5" x14ac:dyDescent="0.35">
      <c r="B19" s="606"/>
      <c r="C19" s="595"/>
      <c r="D19" s="434">
        <v>1016</v>
      </c>
      <c r="E19" s="435" t="s">
        <v>39</v>
      </c>
      <c r="F19" s="436" t="s">
        <v>81</v>
      </c>
      <c r="G19" s="433" t="s">
        <v>690</v>
      </c>
      <c r="H19" s="437" t="s">
        <v>2170</v>
      </c>
      <c r="I19" s="438" t="s">
        <v>1571</v>
      </c>
      <c r="J19" s="346"/>
      <c r="K19" s="439">
        <v>1</v>
      </c>
      <c r="L19" s="477">
        <f t="shared" si="0"/>
        <v>0</v>
      </c>
    </row>
    <row r="20" spans="2:12" s="115" customFormat="1" ht="37" x14ac:dyDescent="0.35">
      <c r="B20" s="606"/>
      <c r="C20" s="595"/>
      <c r="D20" s="434">
        <v>1017</v>
      </c>
      <c r="E20" s="435" t="s">
        <v>39</v>
      </c>
      <c r="F20" s="436" t="s">
        <v>81</v>
      </c>
      <c r="G20" s="433" t="s">
        <v>691</v>
      </c>
      <c r="H20" s="437" t="s">
        <v>2171</v>
      </c>
      <c r="I20" s="438" t="s">
        <v>1571</v>
      </c>
      <c r="J20" s="346"/>
      <c r="K20" s="439">
        <v>1</v>
      </c>
      <c r="L20" s="477">
        <f t="shared" si="0"/>
        <v>0</v>
      </c>
    </row>
    <row r="21" spans="2:12" s="115" customFormat="1" ht="37" x14ac:dyDescent="0.35">
      <c r="B21" s="606"/>
      <c r="C21" s="595"/>
      <c r="D21" s="434">
        <v>1018</v>
      </c>
      <c r="E21" s="435" t="s">
        <v>39</v>
      </c>
      <c r="F21" s="436" t="s">
        <v>82</v>
      </c>
      <c r="G21" s="433" t="s">
        <v>2172</v>
      </c>
      <c r="H21" s="437" t="s">
        <v>694</v>
      </c>
      <c r="I21" s="438" t="s">
        <v>1571</v>
      </c>
      <c r="J21" s="346"/>
      <c r="K21" s="439">
        <v>2</v>
      </c>
      <c r="L21" s="477">
        <f t="shared" si="0"/>
        <v>0</v>
      </c>
    </row>
    <row r="22" spans="2:12" s="115" customFormat="1" ht="23.5" x14ac:dyDescent="0.35">
      <c r="B22" s="606"/>
      <c r="C22" s="595"/>
      <c r="D22" s="434">
        <v>1019</v>
      </c>
      <c r="E22" s="435" t="s">
        <v>39</v>
      </c>
      <c r="F22" s="436" t="s">
        <v>82</v>
      </c>
      <c r="G22" s="433" t="s">
        <v>2173</v>
      </c>
      <c r="H22" s="437" t="s">
        <v>695</v>
      </c>
      <c r="I22" s="438" t="s">
        <v>1571</v>
      </c>
      <c r="J22" s="346"/>
      <c r="K22" s="439">
        <v>2</v>
      </c>
      <c r="L22" s="477">
        <f t="shared" si="0"/>
        <v>0</v>
      </c>
    </row>
    <row r="23" spans="2:12" s="115" customFormat="1" ht="23.5" x14ac:dyDescent="0.35">
      <c r="B23" s="606"/>
      <c r="C23" s="595"/>
      <c r="D23" s="434">
        <v>1020</v>
      </c>
      <c r="E23" s="435" t="s">
        <v>39</v>
      </c>
      <c r="F23" s="436" t="s">
        <v>2234</v>
      </c>
      <c r="G23" s="433" t="s">
        <v>2174</v>
      </c>
      <c r="H23" s="437" t="s">
        <v>2175</v>
      </c>
      <c r="I23" s="438" t="s">
        <v>1571</v>
      </c>
      <c r="J23" s="346"/>
      <c r="K23" s="439">
        <v>2</v>
      </c>
      <c r="L23" s="477">
        <f t="shared" si="0"/>
        <v>0</v>
      </c>
    </row>
    <row r="24" spans="2:12" s="115" customFormat="1" ht="37" x14ac:dyDescent="0.35">
      <c r="B24" s="606"/>
      <c r="C24" s="595"/>
      <c r="D24" s="434">
        <v>1021</v>
      </c>
      <c r="E24" s="435" t="s">
        <v>39</v>
      </c>
      <c r="F24" s="436" t="s">
        <v>83</v>
      </c>
      <c r="G24" s="433" t="s">
        <v>2176</v>
      </c>
      <c r="H24" s="440" t="s">
        <v>2177</v>
      </c>
      <c r="I24" s="438" t="s">
        <v>180</v>
      </c>
      <c r="J24" s="346"/>
      <c r="K24" s="439">
        <v>2</v>
      </c>
      <c r="L24" s="477">
        <f t="shared" si="0"/>
        <v>0</v>
      </c>
    </row>
    <row r="25" spans="2:12" s="115" customFormat="1" ht="37" x14ac:dyDescent="0.35">
      <c r="B25" s="606"/>
      <c r="C25" s="595"/>
      <c r="D25" s="434">
        <v>1022</v>
      </c>
      <c r="E25" s="435" t="s">
        <v>39</v>
      </c>
      <c r="F25" s="436" t="s">
        <v>83</v>
      </c>
      <c r="G25" s="433" t="s">
        <v>2178</v>
      </c>
      <c r="H25" s="440" t="s">
        <v>2177</v>
      </c>
      <c r="I25" s="438" t="s">
        <v>180</v>
      </c>
      <c r="J25" s="346"/>
      <c r="K25" s="439">
        <v>2</v>
      </c>
      <c r="L25" s="477">
        <f t="shared" si="0"/>
        <v>0</v>
      </c>
    </row>
    <row r="26" spans="2:12" s="115" customFormat="1" ht="37" x14ac:dyDescent="0.35">
      <c r="B26" s="606"/>
      <c r="C26" s="595"/>
      <c r="D26" s="434">
        <v>1023</v>
      </c>
      <c r="E26" s="435" t="s">
        <v>39</v>
      </c>
      <c r="F26" s="436" t="s">
        <v>83</v>
      </c>
      <c r="G26" s="433" t="s">
        <v>2179</v>
      </c>
      <c r="H26" s="440" t="s">
        <v>2180</v>
      </c>
      <c r="I26" s="438" t="s">
        <v>180</v>
      </c>
      <c r="J26" s="346"/>
      <c r="K26" s="439">
        <v>18</v>
      </c>
      <c r="L26" s="477">
        <f t="shared" si="0"/>
        <v>0</v>
      </c>
    </row>
    <row r="27" spans="2:12" s="115" customFormat="1" ht="37" x14ac:dyDescent="0.35">
      <c r="B27" s="606"/>
      <c r="C27" s="595"/>
      <c r="D27" s="434">
        <v>1024</v>
      </c>
      <c r="E27" s="435" t="s">
        <v>39</v>
      </c>
      <c r="F27" s="436" t="s">
        <v>83</v>
      </c>
      <c r="G27" s="433" t="s">
        <v>2181</v>
      </c>
      <c r="H27" s="440" t="s">
        <v>2182</v>
      </c>
      <c r="I27" s="438" t="s">
        <v>180</v>
      </c>
      <c r="J27" s="346"/>
      <c r="K27" s="439">
        <v>2</v>
      </c>
      <c r="L27" s="477">
        <f t="shared" si="0"/>
        <v>0</v>
      </c>
    </row>
    <row r="28" spans="2:12" s="115" customFormat="1" ht="37" x14ac:dyDescent="0.35">
      <c r="B28" s="606"/>
      <c r="C28" s="595"/>
      <c r="D28" s="434">
        <v>1025</v>
      </c>
      <c r="E28" s="435" t="s">
        <v>39</v>
      </c>
      <c r="F28" s="436" t="s">
        <v>83</v>
      </c>
      <c r="G28" s="433" t="s">
        <v>2183</v>
      </c>
      <c r="H28" s="440" t="s">
        <v>2184</v>
      </c>
      <c r="I28" s="438" t="s">
        <v>180</v>
      </c>
      <c r="J28" s="346"/>
      <c r="K28" s="439">
        <v>2</v>
      </c>
      <c r="L28" s="477">
        <f t="shared" si="0"/>
        <v>0</v>
      </c>
    </row>
    <row r="29" spans="2:12" s="115" customFormat="1" ht="23.5" x14ac:dyDescent="0.35">
      <c r="B29" s="606"/>
      <c r="C29" s="595"/>
      <c r="D29" s="434">
        <v>1026</v>
      </c>
      <c r="E29" s="435" t="s">
        <v>39</v>
      </c>
      <c r="F29" s="436" t="s">
        <v>83</v>
      </c>
      <c r="G29" s="433" t="s">
        <v>2185</v>
      </c>
      <c r="H29" s="437" t="s">
        <v>2170</v>
      </c>
      <c r="I29" s="438" t="s">
        <v>1571</v>
      </c>
      <c r="J29" s="346"/>
      <c r="K29" s="439">
        <v>1</v>
      </c>
      <c r="L29" s="477">
        <f t="shared" si="0"/>
        <v>0</v>
      </c>
    </row>
    <row r="30" spans="2:12" s="115" customFormat="1" ht="37.5" thickBot="1" x14ac:dyDescent="0.4">
      <c r="B30" s="607"/>
      <c r="C30" s="596"/>
      <c r="D30" s="462">
        <v>1027</v>
      </c>
      <c r="E30" s="478" t="s">
        <v>39</v>
      </c>
      <c r="F30" s="479" t="s">
        <v>83</v>
      </c>
      <c r="G30" s="480" t="s">
        <v>2186</v>
      </c>
      <c r="H30" s="481" t="s">
        <v>2136</v>
      </c>
      <c r="I30" s="482" t="s">
        <v>180</v>
      </c>
      <c r="J30" s="562"/>
      <c r="K30" s="483">
        <v>1</v>
      </c>
      <c r="L30" s="484">
        <f t="shared" si="0"/>
        <v>0</v>
      </c>
    </row>
    <row r="31" spans="2:12" ht="37" x14ac:dyDescent="0.45">
      <c r="B31" s="602" t="s">
        <v>2248</v>
      </c>
      <c r="C31" s="585" t="s">
        <v>2229</v>
      </c>
      <c r="D31" s="453">
        <v>1028</v>
      </c>
      <c r="E31" s="454" t="s">
        <v>2202</v>
      </c>
      <c r="F31" s="455" t="s">
        <v>2213</v>
      </c>
      <c r="G31" s="456" t="s">
        <v>2204</v>
      </c>
      <c r="H31" s="456" t="s">
        <v>2201</v>
      </c>
      <c r="I31" s="456" t="s">
        <v>652</v>
      </c>
      <c r="J31" s="457">
        <v>65</v>
      </c>
      <c r="K31" s="458">
        <v>6500</v>
      </c>
      <c r="L31" s="459">
        <f>K31*J31</f>
        <v>422500</v>
      </c>
    </row>
    <row r="32" spans="2:12" ht="37" x14ac:dyDescent="0.45">
      <c r="B32" s="603"/>
      <c r="C32" s="586"/>
      <c r="D32" s="434">
        <v>1029</v>
      </c>
      <c r="E32" s="441" t="s">
        <v>2202</v>
      </c>
      <c r="F32" s="442" t="s">
        <v>2213</v>
      </c>
      <c r="G32" s="443" t="s">
        <v>2209</v>
      </c>
      <c r="H32" s="443" t="s">
        <v>890</v>
      </c>
      <c r="I32" s="443" t="s">
        <v>891</v>
      </c>
      <c r="J32" s="446">
        <v>1</v>
      </c>
      <c r="K32" s="445">
        <v>50000</v>
      </c>
      <c r="L32" s="460">
        <f t="shared" ref="L32:L39" si="1">K32*J32</f>
        <v>50000</v>
      </c>
    </row>
    <row r="33" spans="2:12" ht="37" x14ac:dyDescent="0.45">
      <c r="B33" s="603"/>
      <c r="C33" s="586"/>
      <c r="D33" s="434">
        <v>1030</v>
      </c>
      <c r="E33" s="441" t="s">
        <v>2202</v>
      </c>
      <c r="F33" s="442" t="s">
        <v>2213</v>
      </c>
      <c r="G33" s="443" t="s">
        <v>2210</v>
      </c>
      <c r="H33" s="443" t="s">
        <v>2235</v>
      </c>
      <c r="I33" s="443" t="s">
        <v>177</v>
      </c>
      <c r="J33" s="444">
        <v>5000</v>
      </c>
      <c r="K33" s="445">
        <v>10</v>
      </c>
      <c r="L33" s="460">
        <f t="shared" si="1"/>
        <v>50000</v>
      </c>
    </row>
    <row r="34" spans="2:12" ht="37" x14ac:dyDescent="0.45">
      <c r="B34" s="603"/>
      <c r="C34" s="586"/>
      <c r="D34" s="434">
        <v>1031</v>
      </c>
      <c r="E34" s="441" t="s">
        <v>2202</v>
      </c>
      <c r="F34" s="442" t="s">
        <v>2213</v>
      </c>
      <c r="G34" s="443" t="s">
        <v>2205</v>
      </c>
      <c r="H34" s="443" t="s">
        <v>2208</v>
      </c>
      <c r="I34" s="443" t="s">
        <v>891</v>
      </c>
      <c r="J34" s="446">
        <v>1</v>
      </c>
      <c r="K34" s="445">
        <v>50000</v>
      </c>
      <c r="L34" s="460">
        <f t="shared" si="1"/>
        <v>50000</v>
      </c>
    </row>
    <row r="35" spans="2:12" ht="37" x14ac:dyDescent="0.45">
      <c r="B35" s="603"/>
      <c r="C35" s="586"/>
      <c r="D35" s="434">
        <v>1032</v>
      </c>
      <c r="E35" s="441" t="s">
        <v>2202</v>
      </c>
      <c r="F35" s="442" t="s">
        <v>2213</v>
      </c>
      <c r="G35" s="443" t="s">
        <v>2211</v>
      </c>
      <c r="H35" s="443" t="s">
        <v>2206</v>
      </c>
      <c r="I35" s="443" t="s">
        <v>891</v>
      </c>
      <c r="J35" s="446">
        <v>1</v>
      </c>
      <c r="K35" s="445">
        <v>50000</v>
      </c>
      <c r="L35" s="460">
        <f t="shared" si="1"/>
        <v>50000</v>
      </c>
    </row>
    <row r="36" spans="2:12" ht="55.5" x14ac:dyDescent="0.45">
      <c r="B36" s="603"/>
      <c r="C36" s="586"/>
      <c r="D36" s="434">
        <v>1033</v>
      </c>
      <c r="E36" s="441" t="s">
        <v>2202</v>
      </c>
      <c r="F36" s="442" t="s">
        <v>2213</v>
      </c>
      <c r="G36" s="443" t="s">
        <v>2212</v>
      </c>
      <c r="H36" s="443" t="s">
        <v>2220</v>
      </c>
      <c r="I36" s="443" t="s">
        <v>891</v>
      </c>
      <c r="J36" s="446">
        <v>1</v>
      </c>
      <c r="K36" s="445">
        <v>25000</v>
      </c>
      <c r="L36" s="460">
        <f t="shared" si="1"/>
        <v>25000</v>
      </c>
    </row>
    <row r="37" spans="2:12" ht="37" x14ac:dyDescent="0.45">
      <c r="B37" s="603"/>
      <c r="C37" s="586"/>
      <c r="D37" s="434">
        <v>1034</v>
      </c>
      <c r="E37" s="441" t="s">
        <v>2202</v>
      </c>
      <c r="F37" s="442" t="s">
        <v>2213</v>
      </c>
      <c r="G37" s="443" t="s">
        <v>2214</v>
      </c>
      <c r="H37" s="443" t="s">
        <v>2219</v>
      </c>
      <c r="I37" s="443" t="s">
        <v>891</v>
      </c>
      <c r="J37" s="446">
        <v>1</v>
      </c>
      <c r="K37" s="445">
        <v>25000</v>
      </c>
      <c r="L37" s="460">
        <f t="shared" si="1"/>
        <v>25000</v>
      </c>
    </row>
    <row r="38" spans="2:12" ht="37" x14ac:dyDescent="0.45">
      <c r="B38" s="603"/>
      <c r="C38" s="586"/>
      <c r="D38" s="434">
        <v>1035</v>
      </c>
      <c r="E38" s="441" t="s">
        <v>2202</v>
      </c>
      <c r="F38" s="442" t="s">
        <v>2213</v>
      </c>
      <c r="G38" s="443" t="s">
        <v>2215</v>
      </c>
      <c r="H38" s="443" t="s">
        <v>2236</v>
      </c>
      <c r="I38" s="443" t="s">
        <v>2207</v>
      </c>
      <c r="J38" s="444">
        <v>500</v>
      </c>
      <c r="K38" s="445">
        <v>300</v>
      </c>
      <c r="L38" s="460">
        <f t="shared" si="1"/>
        <v>150000</v>
      </c>
    </row>
    <row r="39" spans="2:12" ht="37" x14ac:dyDescent="0.45">
      <c r="B39" s="603"/>
      <c r="C39" s="586"/>
      <c r="D39" s="434">
        <v>1036</v>
      </c>
      <c r="E39" s="441" t="s">
        <v>2202</v>
      </c>
      <c r="F39" s="442" t="s">
        <v>2213</v>
      </c>
      <c r="G39" s="443" t="s">
        <v>2216</v>
      </c>
      <c r="H39" s="443" t="s">
        <v>2237</v>
      </c>
      <c r="I39" s="443" t="s">
        <v>2207</v>
      </c>
      <c r="J39" s="444">
        <v>500</v>
      </c>
      <c r="K39" s="445">
        <v>400</v>
      </c>
      <c r="L39" s="460">
        <f t="shared" si="1"/>
        <v>200000</v>
      </c>
    </row>
    <row r="40" spans="2:12" ht="55.5" x14ac:dyDescent="0.45">
      <c r="B40" s="603"/>
      <c r="C40" s="586"/>
      <c r="D40" s="434">
        <v>1037</v>
      </c>
      <c r="E40" s="441" t="s">
        <v>2202</v>
      </c>
      <c r="F40" s="447" t="s">
        <v>2213</v>
      </c>
      <c r="G40" s="448" t="s">
        <v>2231</v>
      </c>
      <c r="H40" s="449" t="s">
        <v>2232</v>
      </c>
      <c r="I40" s="423" t="s">
        <v>650</v>
      </c>
      <c r="J40" s="450">
        <f>700*2</f>
        <v>1400</v>
      </c>
      <c r="K40" s="451">
        <v>235</v>
      </c>
      <c r="L40" s="461">
        <f t="shared" ref="L40:L41" si="2">K40*$J40</f>
        <v>329000</v>
      </c>
    </row>
    <row r="41" spans="2:12" ht="37.5" thickBot="1" x14ac:dyDescent="0.5">
      <c r="B41" s="604"/>
      <c r="C41" s="587"/>
      <c r="D41" s="462">
        <v>1038</v>
      </c>
      <c r="E41" s="463" t="s">
        <v>2202</v>
      </c>
      <c r="F41" s="464" t="s">
        <v>2213</v>
      </c>
      <c r="G41" s="465" t="s">
        <v>2218</v>
      </c>
      <c r="H41" s="466" t="s">
        <v>2233</v>
      </c>
      <c r="I41" s="429" t="s">
        <v>2222</v>
      </c>
      <c r="J41" s="467">
        <f>700</f>
        <v>700</v>
      </c>
      <c r="K41" s="468">
        <v>49</v>
      </c>
      <c r="L41" s="469">
        <f t="shared" si="2"/>
        <v>34300</v>
      </c>
    </row>
  </sheetData>
  <sheetProtection algorithmName="SHA-512" hashValue="yB+ZJjV4YTa4ozR4NC69VL1SnYk12cDAIWhZukAovvPYQzO4YyDduROjV7r6rl1p2jYZ3QVy0YMj1ITP1eSRmQ==" saltValue="6uyL2or7xHk0MUAhfLTuyg==" spinCount="100000" sheet="1" formatCells="0" formatColumns="0" formatRows="0" insertColumns="0" insertRows="0" insertHyperlinks="0" deleteColumns="0" deleteRows="0" sort="0" autoFilter="0" pivotTables="0"/>
  <mergeCells count="15">
    <mergeCell ref="B1:L1"/>
    <mergeCell ref="B3:H3"/>
    <mergeCell ref="I3:L3"/>
    <mergeCell ref="C4:H4"/>
    <mergeCell ref="I4:L4"/>
    <mergeCell ref="B31:B41"/>
    <mergeCell ref="C31:C41"/>
    <mergeCell ref="C5:H5"/>
    <mergeCell ref="C6:H6"/>
    <mergeCell ref="I5:L5"/>
    <mergeCell ref="I6:L6"/>
    <mergeCell ref="B8:H8"/>
    <mergeCell ref="F10:H10"/>
    <mergeCell ref="B11:B30"/>
    <mergeCell ref="C11:C30"/>
  </mergeCells>
  <dataValidations count="1">
    <dataValidation type="decimal" allowBlank="1" showInputMessage="1" showErrorMessage="1" sqref="J9:J29 K10:K29 J30:K37" xr:uid="{53F0C623-183E-43F7-BA6A-6252A08AEEE9}">
      <formula1>-10000000000</formula1>
      <formula2>100000000000</formula2>
    </dataValidation>
  </dataValidation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E5FF-D158-4EE0-8D26-DB133545B340}">
  <dimension ref="A1:M41"/>
  <sheetViews>
    <sheetView rightToLeft="1" zoomScale="80" zoomScaleNormal="80" workbookViewId="0">
      <selection activeCell="B1" sqref="B1:L1"/>
    </sheetView>
  </sheetViews>
  <sheetFormatPr defaultColWidth="9.1796875" defaultRowHeight="15.5" x14ac:dyDescent="0.35"/>
  <cols>
    <col min="1" max="1" width="19.1796875" bestFit="1" customWidth="1"/>
    <col min="2" max="2" width="7.81640625" style="115" customWidth="1"/>
    <col min="3" max="3" width="17" style="358" customWidth="1"/>
    <col min="4" max="4" width="10.81640625" style="358" customWidth="1"/>
    <col min="5" max="5" width="10.54296875" style="358" customWidth="1"/>
    <col min="6" max="6" width="26.1796875" style="359" customWidth="1"/>
    <col min="7" max="7" width="17" style="13" customWidth="1"/>
    <col min="8" max="8" width="100.54296875" style="13" customWidth="1"/>
    <col min="9" max="9" width="10.54296875" style="13" customWidth="1"/>
    <col min="10" max="10" width="27.453125" style="360" customWidth="1"/>
    <col min="11" max="11" width="10.26953125" style="13" bestFit="1" customWidth="1"/>
    <col min="12" max="12" width="11.7265625" style="13" bestFit="1" customWidth="1"/>
    <col min="13" max="13" width="9.1796875" style="13" customWidth="1"/>
    <col min="14" max="16384" width="9.1796875" style="13"/>
  </cols>
  <sheetData>
    <row r="1" spans="1:12" ht="210" customHeight="1" x14ac:dyDescent="0.55000000000000004">
      <c r="A1" s="349"/>
      <c r="B1" s="571" t="str">
        <f>ראשונים!B1</f>
        <v xml:space="preserve">מכרז 542/2025 
לתכנון, הקמה, הכנסה לתפעול ותחזוקה של תחנות השנאה (תחנות משנה) 
בדיפו ראשונים, גלילות, וחולון בקו M1 של רשת המטרו בגוש דן
טופס מס' 10 - ההצעה הכספית של המציע
הזנת מחירי יחידה על ידי המציע </v>
      </c>
      <c r="C1" s="571"/>
      <c r="D1" s="571"/>
      <c r="E1" s="571"/>
      <c r="F1" s="571"/>
      <c r="G1" s="571"/>
      <c r="H1" s="571"/>
      <c r="I1" s="571"/>
      <c r="J1" s="571"/>
      <c r="K1" s="571"/>
      <c r="L1" s="571"/>
    </row>
    <row r="2" spans="1:12" x14ac:dyDescent="0.35">
      <c r="B2" s="300"/>
      <c r="C2"/>
      <c r="D2"/>
      <c r="E2"/>
      <c r="F2"/>
      <c r="G2"/>
      <c r="H2"/>
      <c r="I2"/>
      <c r="J2"/>
      <c r="K2"/>
      <c r="L2"/>
    </row>
    <row r="3" spans="1:12" s="351" customFormat="1" ht="31" x14ac:dyDescent="0.65">
      <c r="A3" s="338"/>
      <c r="B3" s="608" t="s">
        <v>2249</v>
      </c>
      <c r="C3" s="608"/>
      <c r="D3" s="608"/>
      <c r="E3" s="608"/>
      <c r="F3" s="608"/>
      <c r="G3" s="608"/>
      <c r="H3" s="608"/>
      <c r="I3" s="624">
        <f>SUM(I4:L5)</f>
        <v>0</v>
      </c>
      <c r="J3" s="624"/>
      <c r="K3" s="624"/>
      <c r="L3" s="624"/>
    </row>
    <row r="4" spans="1:12" s="351" customFormat="1" ht="28.5" x14ac:dyDescent="0.65">
      <c r="A4" s="338"/>
      <c r="B4" s="504">
        <v>1</v>
      </c>
      <c r="C4" s="598" t="s">
        <v>2239</v>
      </c>
      <c r="D4" s="598"/>
      <c r="E4" s="598"/>
      <c r="F4" s="598"/>
      <c r="G4" s="598"/>
      <c r="H4" s="598"/>
      <c r="I4" s="599">
        <f>L10</f>
        <v>0</v>
      </c>
      <c r="J4" s="599"/>
      <c r="K4" s="599"/>
      <c r="L4" s="599"/>
    </row>
    <row r="5" spans="1:12" s="351" customFormat="1" ht="28.5" x14ac:dyDescent="0.65">
      <c r="A5" s="338"/>
      <c r="B5" s="381">
        <v>2</v>
      </c>
      <c r="C5" s="598" t="s">
        <v>2244</v>
      </c>
      <c r="D5" s="598"/>
      <c r="E5" s="598"/>
      <c r="F5" s="598"/>
      <c r="G5" s="598"/>
      <c r="H5" s="598"/>
      <c r="I5" s="599">
        <f>SUM(L11:L30)</f>
        <v>0</v>
      </c>
      <c r="J5" s="599"/>
      <c r="K5" s="599"/>
      <c r="L5" s="599"/>
    </row>
    <row r="6" spans="1:12" ht="28.5" x14ac:dyDescent="0.35">
      <c r="B6" s="485">
        <v>3</v>
      </c>
      <c r="C6" s="598" t="s">
        <v>2227</v>
      </c>
      <c r="D6" s="598"/>
      <c r="E6" s="598"/>
      <c r="F6" s="598"/>
      <c r="G6" s="598"/>
      <c r="H6" s="598"/>
      <c r="I6" s="588">
        <f>SUM(L31:L41)</f>
        <v>1432490</v>
      </c>
      <c r="J6" s="588"/>
      <c r="K6" s="588"/>
      <c r="L6" s="588"/>
    </row>
    <row r="7" spans="1:12" ht="24" thickBot="1" x14ac:dyDescent="0.6">
      <c r="B7" s="300"/>
      <c r="C7"/>
      <c r="D7"/>
      <c r="E7"/>
      <c r="F7"/>
      <c r="G7"/>
      <c r="H7"/>
      <c r="I7"/>
      <c r="J7"/>
      <c r="K7"/>
      <c r="L7" s="362"/>
    </row>
    <row r="8" spans="1:12" ht="47" x14ac:dyDescent="0.35">
      <c r="B8" s="618" t="s">
        <v>2143</v>
      </c>
      <c r="C8" s="619"/>
      <c r="D8" s="619"/>
      <c r="E8" s="619"/>
      <c r="F8" s="619"/>
      <c r="G8" s="619"/>
      <c r="H8" s="619"/>
      <c r="I8" s="555"/>
      <c r="J8" s="556" t="s">
        <v>2146</v>
      </c>
      <c r="K8" s="557"/>
      <c r="L8" s="558"/>
    </row>
    <row r="9" spans="1:12" s="357" customFormat="1" ht="37.5" thickBot="1" x14ac:dyDescent="0.4">
      <c r="A9" s="298"/>
      <c r="B9" s="559" t="s">
        <v>2137</v>
      </c>
      <c r="C9" s="486" t="s">
        <v>2144</v>
      </c>
      <c r="D9" s="486" t="s">
        <v>2139</v>
      </c>
      <c r="E9" s="486" t="s">
        <v>3</v>
      </c>
      <c r="F9" s="487" t="s">
        <v>4</v>
      </c>
      <c r="G9" s="488" t="s">
        <v>2145</v>
      </c>
      <c r="H9" s="486" t="s">
        <v>2140</v>
      </c>
      <c r="I9" s="486" t="s">
        <v>2141</v>
      </c>
      <c r="J9" s="489" t="s">
        <v>2138</v>
      </c>
      <c r="K9" s="486" t="s">
        <v>99</v>
      </c>
      <c r="L9" s="560" t="s">
        <v>100</v>
      </c>
    </row>
    <row r="10" spans="1:12" s="115" customFormat="1" ht="62" customHeight="1" thickBot="1" x14ac:dyDescent="0.4">
      <c r="B10" s="383" t="s">
        <v>701</v>
      </c>
      <c r="C10" s="384" t="s">
        <v>2200</v>
      </c>
      <c r="D10" s="385">
        <v>1007</v>
      </c>
      <c r="E10" s="386" t="s">
        <v>2142</v>
      </c>
      <c r="F10" s="620" t="s">
        <v>2247</v>
      </c>
      <c r="G10" s="620"/>
      <c r="H10" s="620"/>
      <c r="I10" s="387" t="s">
        <v>177</v>
      </c>
      <c r="J10" s="388"/>
      <c r="K10" s="389">
        <v>1</v>
      </c>
      <c r="L10" s="390">
        <f>J10*K10</f>
        <v>0</v>
      </c>
    </row>
    <row r="11" spans="1:12" s="115" customFormat="1" ht="74" x14ac:dyDescent="0.35">
      <c r="B11" s="609" t="s">
        <v>2245</v>
      </c>
      <c r="C11" s="612" t="s">
        <v>2230</v>
      </c>
      <c r="D11" s="391">
        <v>1008</v>
      </c>
      <c r="E11" s="392" t="s">
        <v>39</v>
      </c>
      <c r="F11" s="393" t="s">
        <v>81</v>
      </c>
      <c r="G11" s="394" t="s">
        <v>677</v>
      </c>
      <c r="H11" s="395" t="s">
        <v>2187</v>
      </c>
      <c r="I11" s="396" t="s">
        <v>180</v>
      </c>
      <c r="J11" s="397"/>
      <c r="K11" s="398">
        <v>1</v>
      </c>
      <c r="L11" s="399">
        <f t="shared" ref="L11:L30" si="0">J11*K11</f>
        <v>0</v>
      </c>
    </row>
    <row r="12" spans="1:12" s="115" customFormat="1" ht="74" x14ac:dyDescent="0.35">
      <c r="B12" s="610"/>
      <c r="C12" s="613"/>
      <c r="D12" s="382">
        <v>1009</v>
      </c>
      <c r="E12" s="368" t="s">
        <v>39</v>
      </c>
      <c r="F12" s="369" t="s">
        <v>81</v>
      </c>
      <c r="G12" s="370" t="s">
        <v>679</v>
      </c>
      <c r="H12" s="371" t="s">
        <v>2188</v>
      </c>
      <c r="I12" s="372" t="s">
        <v>180</v>
      </c>
      <c r="J12" s="373"/>
      <c r="K12" s="374">
        <v>1</v>
      </c>
      <c r="L12" s="400">
        <f t="shared" si="0"/>
        <v>0</v>
      </c>
    </row>
    <row r="13" spans="1:12" s="115" customFormat="1" ht="55.5" x14ac:dyDescent="0.35">
      <c r="B13" s="610"/>
      <c r="C13" s="613"/>
      <c r="D13" s="382">
        <v>1010</v>
      </c>
      <c r="E13" s="368" t="s">
        <v>39</v>
      </c>
      <c r="F13" s="369" t="s">
        <v>81</v>
      </c>
      <c r="G13" s="370" t="s">
        <v>681</v>
      </c>
      <c r="H13" s="371" t="s">
        <v>2189</v>
      </c>
      <c r="I13" s="372" t="s">
        <v>180</v>
      </c>
      <c r="J13" s="373"/>
      <c r="K13" s="374">
        <v>2</v>
      </c>
      <c r="L13" s="400">
        <f t="shared" si="0"/>
        <v>0</v>
      </c>
    </row>
    <row r="14" spans="1:12" s="115" customFormat="1" ht="55.5" x14ac:dyDescent="0.35">
      <c r="B14" s="610"/>
      <c r="C14" s="613"/>
      <c r="D14" s="382">
        <v>1011</v>
      </c>
      <c r="E14" s="368" t="s">
        <v>39</v>
      </c>
      <c r="F14" s="369" t="s">
        <v>81</v>
      </c>
      <c r="G14" s="370" t="s">
        <v>683</v>
      </c>
      <c r="H14" s="371" t="s">
        <v>2190</v>
      </c>
      <c r="I14" s="372" t="s">
        <v>180</v>
      </c>
      <c r="J14" s="373"/>
      <c r="K14" s="374">
        <v>4</v>
      </c>
      <c r="L14" s="400">
        <f t="shared" si="0"/>
        <v>0</v>
      </c>
    </row>
    <row r="15" spans="1:12" s="115" customFormat="1" ht="55.5" x14ac:dyDescent="0.35">
      <c r="B15" s="610"/>
      <c r="C15" s="613"/>
      <c r="D15" s="382">
        <v>1012</v>
      </c>
      <c r="E15" s="368" t="s">
        <v>39</v>
      </c>
      <c r="F15" s="369" t="s">
        <v>81</v>
      </c>
      <c r="G15" s="370" t="s">
        <v>685</v>
      </c>
      <c r="H15" s="371" t="s">
        <v>2191</v>
      </c>
      <c r="I15" s="372" t="s">
        <v>180</v>
      </c>
      <c r="J15" s="373"/>
      <c r="K15" s="374">
        <v>1</v>
      </c>
      <c r="L15" s="400">
        <f t="shared" si="0"/>
        <v>0</v>
      </c>
    </row>
    <row r="16" spans="1:12" s="115" customFormat="1" ht="55.5" x14ac:dyDescent="0.35">
      <c r="B16" s="610"/>
      <c r="C16" s="613"/>
      <c r="D16" s="382">
        <v>1013</v>
      </c>
      <c r="E16" s="368" t="s">
        <v>39</v>
      </c>
      <c r="F16" s="369" t="s">
        <v>81</v>
      </c>
      <c r="G16" s="370" t="s">
        <v>686</v>
      </c>
      <c r="H16" s="371" t="s">
        <v>2192</v>
      </c>
      <c r="I16" s="372" t="s">
        <v>180</v>
      </c>
      <c r="J16" s="373"/>
      <c r="K16" s="374">
        <v>1</v>
      </c>
      <c r="L16" s="400">
        <f t="shared" si="0"/>
        <v>0</v>
      </c>
    </row>
    <row r="17" spans="2:13" s="115" customFormat="1" ht="55.5" x14ac:dyDescent="0.35">
      <c r="B17" s="610"/>
      <c r="C17" s="613"/>
      <c r="D17" s="382">
        <v>1014</v>
      </c>
      <c r="E17" s="368" t="s">
        <v>39</v>
      </c>
      <c r="F17" s="369" t="s">
        <v>81</v>
      </c>
      <c r="G17" s="370" t="s">
        <v>687</v>
      </c>
      <c r="H17" s="371" t="s">
        <v>2193</v>
      </c>
      <c r="I17" s="372" t="s">
        <v>180</v>
      </c>
      <c r="J17" s="373"/>
      <c r="K17" s="374">
        <v>2</v>
      </c>
      <c r="L17" s="400">
        <f t="shared" si="0"/>
        <v>0</v>
      </c>
    </row>
    <row r="18" spans="2:13" s="115" customFormat="1" ht="23.5" x14ac:dyDescent="0.35">
      <c r="B18" s="610"/>
      <c r="C18" s="613"/>
      <c r="D18" s="382">
        <v>1015</v>
      </c>
      <c r="E18" s="368" t="s">
        <v>39</v>
      </c>
      <c r="F18" s="369" t="s">
        <v>81</v>
      </c>
      <c r="G18" s="370" t="s">
        <v>689</v>
      </c>
      <c r="H18" s="375" t="s">
        <v>2169</v>
      </c>
      <c r="I18" s="372" t="s">
        <v>1571</v>
      </c>
      <c r="J18" s="373"/>
      <c r="K18" s="374">
        <v>1</v>
      </c>
      <c r="L18" s="400">
        <f t="shared" si="0"/>
        <v>0</v>
      </c>
    </row>
    <row r="19" spans="2:13" s="115" customFormat="1" ht="23.5" x14ac:dyDescent="0.35">
      <c r="B19" s="610"/>
      <c r="C19" s="613"/>
      <c r="D19" s="382">
        <v>1016</v>
      </c>
      <c r="E19" s="368" t="s">
        <v>39</v>
      </c>
      <c r="F19" s="369" t="s">
        <v>81</v>
      </c>
      <c r="G19" s="370" t="s">
        <v>690</v>
      </c>
      <c r="H19" s="375" t="s">
        <v>2170</v>
      </c>
      <c r="I19" s="372" t="s">
        <v>1571</v>
      </c>
      <c r="J19" s="373"/>
      <c r="K19" s="374">
        <v>1</v>
      </c>
      <c r="L19" s="400">
        <f t="shared" si="0"/>
        <v>0</v>
      </c>
    </row>
    <row r="20" spans="2:13" s="115" customFormat="1" ht="37" x14ac:dyDescent="0.35">
      <c r="B20" s="610"/>
      <c r="C20" s="613"/>
      <c r="D20" s="382">
        <v>1017</v>
      </c>
      <c r="E20" s="368" t="s">
        <v>39</v>
      </c>
      <c r="F20" s="369" t="s">
        <v>81</v>
      </c>
      <c r="G20" s="370" t="s">
        <v>691</v>
      </c>
      <c r="H20" s="375" t="s">
        <v>2171</v>
      </c>
      <c r="I20" s="372" t="s">
        <v>1571</v>
      </c>
      <c r="J20" s="373"/>
      <c r="K20" s="374">
        <v>1</v>
      </c>
      <c r="L20" s="400">
        <f t="shared" si="0"/>
        <v>0</v>
      </c>
    </row>
    <row r="21" spans="2:13" s="115" customFormat="1" ht="37" x14ac:dyDescent="0.35">
      <c r="B21" s="610"/>
      <c r="C21" s="613"/>
      <c r="D21" s="382">
        <v>1018</v>
      </c>
      <c r="E21" s="368" t="s">
        <v>39</v>
      </c>
      <c r="F21" s="369" t="s">
        <v>82</v>
      </c>
      <c r="G21" s="370" t="s">
        <v>2172</v>
      </c>
      <c r="H21" s="375" t="s">
        <v>694</v>
      </c>
      <c r="I21" s="372" t="s">
        <v>1571</v>
      </c>
      <c r="J21" s="373"/>
      <c r="K21" s="374">
        <v>2</v>
      </c>
      <c r="L21" s="400">
        <f t="shared" si="0"/>
        <v>0</v>
      </c>
    </row>
    <row r="22" spans="2:13" s="115" customFormat="1" ht="23.5" x14ac:dyDescent="0.35">
      <c r="B22" s="610"/>
      <c r="C22" s="613"/>
      <c r="D22" s="382">
        <v>1019</v>
      </c>
      <c r="E22" s="368" t="s">
        <v>39</v>
      </c>
      <c r="F22" s="369" t="s">
        <v>82</v>
      </c>
      <c r="G22" s="370" t="s">
        <v>2173</v>
      </c>
      <c r="H22" s="375" t="s">
        <v>695</v>
      </c>
      <c r="I22" s="372" t="s">
        <v>1571</v>
      </c>
      <c r="J22" s="373"/>
      <c r="K22" s="374">
        <v>2</v>
      </c>
      <c r="L22" s="400">
        <f t="shared" si="0"/>
        <v>0</v>
      </c>
    </row>
    <row r="23" spans="2:13" s="115" customFormat="1" ht="23.5" x14ac:dyDescent="0.35">
      <c r="B23" s="610"/>
      <c r="C23" s="613"/>
      <c r="D23" s="382">
        <v>1020</v>
      </c>
      <c r="E23" s="368" t="s">
        <v>39</v>
      </c>
      <c r="F23" s="369" t="s">
        <v>2234</v>
      </c>
      <c r="G23" s="370" t="s">
        <v>2174</v>
      </c>
      <c r="H23" s="375" t="s">
        <v>2175</v>
      </c>
      <c r="I23" s="372" t="s">
        <v>1571</v>
      </c>
      <c r="J23" s="373"/>
      <c r="K23" s="374">
        <v>2</v>
      </c>
      <c r="L23" s="400">
        <f t="shared" si="0"/>
        <v>0</v>
      </c>
    </row>
    <row r="24" spans="2:13" s="115" customFormat="1" ht="37" x14ac:dyDescent="0.35">
      <c r="B24" s="610"/>
      <c r="C24" s="613"/>
      <c r="D24" s="382">
        <v>1021</v>
      </c>
      <c r="E24" s="368" t="s">
        <v>39</v>
      </c>
      <c r="F24" s="369" t="s">
        <v>83</v>
      </c>
      <c r="G24" s="370" t="s">
        <v>2176</v>
      </c>
      <c r="H24" s="376" t="s">
        <v>2194</v>
      </c>
      <c r="I24" s="372" t="s">
        <v>180</v>
      </c>
      <c r="J24" s="373"/>
      <c r="K24" s="374">
        <v>2</v>
      </c>
      <c r="L24" s="400">
        <f t="shared" si="0"/>
        <v>0</v>
      </c>
    </row>
    <row r="25" spans="2:13" s="115" customFormat="1" ht="37" x14ac:dyDescent="0.35">
      <c r="B25" s="610"/>
      <c r="C25" s="613"/>
      <c r="D25" s="382">
        <v>1022</v>
      </c>
      <c r="E25" s="368" t="s">
        <v>39</v>
      </c>
      <c r="F25" s="369" t="s">
        <v>83</v>
      </c>
      <c r="G25" s="370" t="s">
        <v>2178</v>
      </c>
      <c r="H25" s="376" t="s">
        <v>2194</v>
      </c>
      <c r="I25" s="372" t="s">
        <v>180</v>
      </c>
      <c r="J25" s="373"/>
      <c r="K25" s="374">
        <v>2</v>
      </c>
      <c r="L25" s="400">
        <f t="shared" si="0"/>
        <v>0</v>
      </c>
    </row>
    <row r="26" spans="2:13" s="115" customFormat="1" ht="37" x14ac:dyDescent="0.35">
      <c r="B26" s="610"/>
      <c r="C26" s="613"/>
      <c r="D26" s="382">
        <v>1023</v>
      </c>
      <c r="E26" s="368" t="s">
        <v>39</v>
      </c>
      <c r="F26" s="369" t="s">
        <v>83</v>
      </c>
      <c r="G26" s="370" t="s">
        <v>2179</v>
      </c>
      <c r="H26" s="376" t="s">
        <v>2195</v>
      </c>
      <c r="I26" s="372" t="s">
        <v>180</v>
      </c>
      <c r="J26" s="373"/>
      <c r="K26" s="374">
        <v>18</v>
      </c>
      <c r="L26" s="400">
        <f t="shared" si="0"/>
        <v>0</v>
      </c>
    </row>
    <row r="27" spans="2:13" s="115" customFormat="1" ht="37" x14ac:dyDescent="0.35">
      <c r="B27" s="610"/>
      <c r="C27" s="613"/>
      <c r="D27" s="382">
        <v>1024</v>
      </c>
      <c r="E27" s="368" t="s">
        <v>39</v>
      </c>
      <c r="F27" s="369" t="s">
        <v>83</v>
      </c>
      <c r="G27" s="370" t="s">
        <v>2181</v>
      </c>
      <c r="H27" s="376" t="s">
        <v>2196</v>
      </c>
      <c r="I27" s="372" t="s">
        <v>180</v>
      </c>
      <c r="J27" s="373"/>
      <c r="K27" s="374">
        <v>2</v>
      </c>
      <c r="L27" s="400">
        <f t="shared" si="0"/>
        <v>0</v>
      </c>
    </row>
    <row r="28" spans="2:13" s="115" customFormat="1" ht="37" x14ac:dyDescent="0.35">
      <c r="B28" s="610"/>
      <c r="C28" s="613"/>
      <c r="D28" s="382">
        <v>1025</v>
      </c>
      <c r="E28" s="368" t="s">
        <v>39</v>
      </c>
      <c r="F28" s="369" t="s">
        <v>83</v>
      </c>
      <c r="G28" s="370" t="s">
        <v>2183</v>
      </c>
      <c r="H28" s="376" t="s">
        <v>2197</v>
      </c>
      <c r="I28" s="372" t="s">
        <v>180</v>
      </c>
      <c r="J28" s="373"/>
      <c r="K28" s="374">
        <v>2</v>
      </c>
      <c r="L28" s="400">
        <f t="shared" si="0"/>
        <v>0</v>
      </c>
    </row>
    <row r="29" spans="2:13" s="115" customFormat="1" ht="23.5" x14ac:dyDescent="0.35">
      <c r="B29" s="610"/>
      <c r="C29" s="613"/>
      <c r="D29" s="382">
        <v>1026</v>
      </c>
      <c r="E29" s="368" t="s">
        <v>39</v>
      </c>
      <c r="F29" s="369" t="s">
        <v>83</v>
      </c>
      <c r="G29" s="370" t="s">
        <v>2185</v>
      </c>
      <c r="H29" s="375" t="s">
        <v>2198</v>
      </c>
      <c r="I29" s="372" t="s">
        <v>1571</v>
      </c>
      <c r="J29" s="373"/>
      <c r="K29" s="374">
        <v>1</v>
      </c>
      <c r="L29" s="400">
        <f t="shared" si="0"/>
        <v>0</v>
      </c>
    </row>
    <row r="30" spans="2:13" s="115" customFormat="1" ht="37.5" thickBot="1" x14ac:dyDescent="0.4">
      <c r="B30" s="611"/>
      <c r="C30" s="614"/>
      <c r="D30" s="401">
        <v>1027</v>
      </c>
      <c r="E30" s="402" t="s">
        <v>39</v>
      </c>
      <c r="F30" s="403" t="s">
        <v>83</v>
      </c>
      <c r="G30" s="404" t="s">
        <v>2186</v>
      </c>
      <c r="H30" s="405" t="s">
        <v>2136</v>
      </c>
      <c r="I30" s="406" t="s">
        <v>180</v>
      </c>
      <c r="J30" s="407"/>
      <c r="K30" s="408">
        <v>1</v>
      </c>
      <c r="L30" s="409">
        <f t="shared" si="0"/>
        <v>0</v>
      </c>
    </row>
    <row r="31" spans="2:13" s="115" customFormat="1" ht="37" x14ac:dyDescent="0.45">
      <c r="B31" s="615">
        <v>3</v>
      </c>
      <c r="C31" s="621" t="s">
        <v>2229</v>
      </c>
      <c r="D31" s="391">
        <v>1028</v>
      </c>
      <c r="E31" s="392" t="s">
        <v>2202</v>
      </c>
      <c r="F31" s="393" t="s">
        <v>2213</v>
      </c>
      <c r="G31" s="410" t="s">
        <v>2204</v>
      </c>
      <c r="H31" s="411" t="s">
        <v>2201</v>
      </c>
      <c r="I31" s="396" t="s">
        <v>652</v>
      </c>
      <c r="J31" s="412">
        <v>65</v>
      </c>
      <c r="K31" s="413">
        <v>1150</v>
      </c>
      <c r="L31" s="414">
        <f>J31*K31</f>
        <v>74750</v>
      </c>
    </row>
    <row r="32" spans="2:13" ht="37" x14ac:dyDescent="0.45">
      <c r="B32" s="616"/>
      <c r="C32" s="622"/>
      <c r="D32" s="382">
        <v>1029</v>
      </c>
      <c r="E32" s="415" t="s">
        <v>2202</v>
      </c>
      <c r="F32" s="416" t="s">
        <v>2213</v>
      </c>
      <c r="G32" s="417" t="s">
        <v>2209</v>
      </c>
      <c r="H32" s="417" t="s">
        <v>890</v>
      </c>
      <c r="I32" s="417" t="s">
        <v>891</v>
      </c>
      <c r="J32" s="418">
        <v>1</v>
      </c>
      <c r="K32" s="419">
        <v>50000</v>
      </c>
      <c r="L32" s="420">
        <f>J32*K32</f>
        <v>50000</v>
      </c>
      <c r="M32" s="115"/>
    </row>
    <row r="33" spans="2:13" ht="37" x14ac:dyDescent="0.45">
      <c r="B33" s="616"/>
      <c r="C33" s="622"/>
      <c r="D33" s="382">
        <v>1030</v>
      </c>
      <c r="E33" s="415" t="s">
        <v>2202</v>
      </c>
      <c r="F33" s="416" t="s">
        <v>2213</v>
      </c>
      <c r="G33" s="417" t="s">
        <v>2210</v>
      </c>
      <c r="H33" s="417" t="s">
        <v>2235</v>
      </c>
      <c r="I33" s="417" t="s">
        <v>177</v>
      </c>
      <c r="J33" s="421">
        <v>5000</v>
      </c>
      <c r="K33" s="419">
        <v>10</v>
      </c>
      <c r="L33" s="420">
        <f t="shared" ref="L33:L39" si="1">J33*K33</f>
        <v>50000</v>
      </c>
      <c r="M33" s="115"/>
    </row>
    <row r="34" spans="2:13" ht="37" x14ac:dyDescent="0.45">
      <c r="B34" s="616"/>
      <c r="C34" s="622"/>
      <c r="D34" s="382">
        <v>1031</v>
      </c>
      <c r="E34" s="415" t="s">
        <v>2202</v>
      </c>
      <c r="F34" s="416" t="s">
        <v>2213</v>
      </c>
      <c r="G34" s="417" t="s">
        <v>2205</v>
      </c>
      <c r="H34" s="417" t="s">
        <v>2208</v>
      </c>
      <c r="I34" s="417" t="s">
        <v>891</v>
      </c>
      <c r="J34" s="418">
        <v>1</v>
      </c>
      <c r="K34" s="419">
        <v>50000</v>
      </c>
      <c r="L34" s="420">
        <f t="shared" si="1"/>
        <v>50000</v>
      </c>
      <c r="M34" s="115"/>
    </row>
    <row r="35" spans="2:13" ht="37" x14ac:dyDescent="0.45">
      <c r="B35" s="616"/>
      <c r="C35" s="622"/>
      <c r="D35" s="382">
        <v>1032</v>
      </c>
      <c r="E35" s="415" t="s">
        <v>2202</v>
      </c>
      <c r="F35" s="416" t="s">
        <v>2213</v>
      </c>
      <c r="G35" s="417" t="s">
        <v>2211</v>
      </c>
      <c r="H35" s="417" t="s">
        <v>2206</v>
      </c>
      <c r="I35" s="417" t="s">
        <v>891</v>
      </c>
      <c r="J35" s="418">
        <v>1</v>
      </c>
      <c r="K35" s="419">
        <v>50000</v>
      </c>
      <c r="L35" s="420">
        <f t="shared" si="1"/>
        <v>50000</v>
      </c>
      <c r="M35" s="115"/>
    </row>
    <row r="36" spans="2:13" ht="55.5" x14ac:dyDescent="0.45">
      <c r="B36" s="616"/>
      <c r="C36" s="622"/>
      <c r="D36" s="382">
        <v>1033</v>
      </c>
      <c r="E36" s="415" t="s">
        <v>2202</v>
      </c>
      <c r="F36" s="416" t="s">
        <v>2213</v>
      </c>
      <c r="G36" s="417" t="s">
        <v>2212</v>
      </c>
      <c r="H36" s="417" t="s">
        <v>2220</v>
      </c>
      <c r="I36" s="417" t="s">
        <v>891</v>
      </c>
      <c r="J36" s="418">
        <v>1</v>
      </c>
      <c r="K36" s="419">
        <v>25000</v>
      </c>
      <c r="L36" s="420">
        <f t="shared" si="1"/>
        <v>25000</v>
      </c>
      <c r="M36" s="115"/>
    </row>
    <row r="37" spans="2:13" ht="37" x14ac:dyDescent="0.45">
      <c r="B37" s="616"/>
      <c r="C37" s="622"/>
      <c r="D37" s="382">
        <v>1034</v>
      </c>
      <c r="E37" s="415" t="s">
        <v>2202</v>
      </c>
      <c r="F37" s="416" t="s">
        <v>2213</v>
      </c>
      <c r="G37" s="417" t="s">
        <v>2214</v>
      </c>
      <c r="H37" s="417" t="s">
        <v>2219</v>
      </c>
      <c r="I37" s="417" t="s">
        <v>891</v>
      </c>
      <c r="J37" s="418">
        <v>1</v>
      </c>
      <c r="K37" s="419">
        <v>25000</v>
      </c>
      <c r="L37" s="420">
        <f t="shared" si="1"/>
        <v>25000</v>
      </c>
      <c r="M37" s="115"/>
    </row>
    <row r="38" spans="2:13" ht="55.5" x14ac:dyDescent="0.45">
      <c r="B38" s="616"/>
      <c r="C38" s="622"/>
      <c r="D38" s="382">
        <v>1035</v>
      </c>
      <c r="E38" s="415" t="s">
        <v>2202</v>
      </c>
      <c r="F38" s="416" t="s">
        <v>2213</v>
      </c>
      <c r="G38" s="417" t="s">
        <v>2215</v>
      </c>
      <c r="H38" s="417" t="s">
        <v>2236</v>
      </c>
      <c r="I38" s="417" t="s">
        <v>2207</v>
      </c>
      <c r="J38" s="421">
        <v>500</v>
      </c>
      <c r="K38" s="419">
        <v>300</v>
      </c>
      <c r="L38" s="420">
        <f t="shared" si="1"/>
        <v>150000</v>
      </c>
    </row>
    <row r="39" spans="2:13" ht="55.5" x14ac:dyDescent="0.45">
      <c r="B39" s="616"/>
      <c r="C39" s="622"/>
      <c r="D39" s="382">
        <v>1036</v>
      </c>
      <c r="E39" s="415" t="s">
        <v>2202</v>
      </c>
      <c r="F39" s="416" t="s">
        <v>2213</v>
      </c>
      <c r="G39" s="417" t="s">
        <v>2216</v>
      </c>
      <c r="H39" s="417" t="s">
        <v>2237</v>
      </c>
      <c r="I39" s="417" t="s">
        <v>2207</v>
      </c>
      <c r="J39" s="421">
        <v>500</v>
      </c>
      <c r="K39" s="419">
        <v>400</v>
      </c>
      <c r="L39" s="420">
        <f t="shared" si="1"/>
        <v>200000</v>
      </c>
    </row>
    <row r="40" spans="2:13" ht="55.5" x14ac:dyDescent="0.45">
      <c r="B40" s="616"/>
      <c r="C40" s="622"/>
      <c r="D40" s="382">
        <v>1037</v>
      </c>
      <c r="E40" s="415" t="s">
        <v>2202</v>
      </c>
      <c r="F40" s="416" t="s">
        <v>2213</v>
      </c>
      <c r="G40" s="417" t="s">
        <v>2231</v>
      </c>
      <c r="H40" s="422" t="s">
        <v>2232</v>
      </c>
      <c r="I40" s="423" t="s">
        <v>650</v>
      </c>
      <c r="J40" s="424">
        <f>1460*2</f>
        <v>2920</v>
      </c>
      <c r="K40" s="419">
        <v>235</v>
      </c>
      <c r="L40" s="420">
        <f>K40*$J40</f>
        <v>686200</v>
      </c>
    </row>
    <row r="41" spans="2:13" ht="37.5" thickBot="1" x14ac:dyDescent="0.5">
      <c r="B41" s="617"/>
      <c r="C41" s="623"/>
      <c r="D41" s="401">
        <v>1038</v>
      </c>
      <c r="E41" s="425" t="s">
        <v>2202</v>
      </c>
      <c r="F41" s="426" t="s">
        <v>2213</v>
      </c>
      <c r="G41" s="427" t="s">
        <v>2218</v>
      </c>
      <c r="H41" s="428" t="s">
        <v>2233</v>
      </c>
      <c r="I41" s="429" t="s">
        <v>2222</v>
      </c>
      <c r="J41" s="430">
        <f>1460</f>
        <v>1460</v>
      </c>
      <c r="K41" s="431">
        <v>49</v>
      </c>
      <c r="L41" s="432">
        <f t="shared" ref="L41" si="2">K41*$J41</f>
        <v>71540</v>
      </c>
    </row>
  </sheetData>
  <sheetProtection algorithmName="SHA-512" hashValue="zVFfNAlPMgIErz9VnEVIokQpgRjpSuUMg/iSmubP6nthtrrmRGqYUVnTLuzbcsw2vM8UVUiI4Auof+LgtO0dLw==" saltValue="mplWle13gHP1pkEOUDYakQ==" spinCount="100000" sheet="1" formatCells="0" formatColumns="0" formatRows="0" insertColumns="0" insertRows="0" insertHyperlinks="0" deleteColumns="0" deleteRows="0" sort="0" autoFilter="0" pivotTables="0"/>
  <mergeCells count="15">
    <mergeCell ref="B1:L1"/>
    <mergeCell ref="B3:H3"/>
    <mergeCell ref="I3:L3"/>
    <mergeCell ref="C4:H4"/>
    <mergeCell ref="I4:L4"/>
    <mergeCell ref="B11:B30"/>
    <mergeCell ref="C11:C30"/>
    <mergeCell ref="B31:B41"/>
    <mergeCell ref="C5:H5"/>
    <mergeCell ref="I5:L5"/>
    <mergeCell ref="C6:H6"/>
    <mergeCell ref="I6:L6"/>
    <mergeCell ref="B8:H8"/>
    <mergeCell ref="F10:H10"/>
    <mergeCell ref="C31:C41"/>
  </mergeCells>
  <phoneticPr fontId="77" type="noConversion"/>
  <dataValidations disablePrompts="1" count="1">
    <dataValidation type="decimal" allowBlank="1" showInputMessage="1" showErrorMessage="1" sqref="K10:K31 J32:K37 J9:J31" xr:uid="{8E2A6E6A-3300-453C-920C-A99315081AFA}">
      <formula1>-10000000000</formula1>
      <formula2>100000000000</formula2>
    </dataValidation>
  </dataValidation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38"/>
  <sheetViews>
    <sheetView workbookViewId="0"/>
  </sheetViews>
  <sheetFormatPr defaultColWidth="9" defaultRowHeight="15.5" x14ac:dyDescent="0.35"/>
  <sheetData>
    <row r="1" spans="1:13" ht="18.5" x14ac:dyDescent="0.35">
      <c r="A1" s="194"/>
      <c r="B1" s="194"/>
      <c r="C1" s="194"/>
      <c r="D1" s="194"/>
      <c r="E1" s="194"/>
      <c r="F1" s="195"/>
      <c r="G1" s="195"/>
      <c r="H1" s="195"/>
      <c r="I1" s="195"/>
      <c r="J1" s="195"/>
      <c r="K1" s="150"/>
      <c r="L1" s="150"/>
      <c r="M1" s="150"/>
    </row>
    <row r="2" spans="1:13" ht="31" x14ac:dyDescent="0.35">
      <c r="A2" s="151"/>
      <c r="B2" s="151" t="s">
        <v>900</v>
      </c>
      <c r="C2" s="151"/>
      <c r="D2" s="151"/>
      <c r="E2" s="194"/>
      <c r="F2" s="196"/>
      <c r="G2" s="196"/>
      <c r="H2" s="196"/>
      <c r="I2" s="196"/>
      <c r="J2" s="196"/>
      <c r="K2" s="150"/>
      <c r="L2" s="150"/>
      <c r="M2" s="150"/>
    </row>
    <row r="3" spans="1:13" ht="18.5" x14ac:dyDescent="0.35">
      <c r="A3" s="152"/>
      <c r="B3" s="152"/>
      <c r="C3" s="152"/>
      <c r="D3" s="152"/>
      <c r="E3" s="194"/>
      <c r="F3" s="196"/>
      <c r="G3" s="196"/>
      <c r="H3" s="196"/>
      <c r="I3" s="196"/>
      <c r="J3" s="196"/>
      <c r="K3" s="150"/>
      <c r="L3" s="150"/>
      <c r="M3" s="150"/>
    </row>
    <row r="4" spans="1:13" x14ac:dyDescent="0.35">
      <c r="A4" s="197"/>
      <c r="B4" s="197" t="s">
        <v>97</v>
      </c>
      <c r="C4" s="197"/>
      <c r="D4" s="197"/>
      <c r="E4" s="150"/>
      <c r="F4" s="150"/>
      <c r="G4" s="150"/>
      <c r="H4" s="150"/>
      <c r="I4" s="150"/>
      <c r="J4" s="150"/>
      <c r="K4" s="150"/>
      <c r="L4" s="150"/>
      <c r="M4" s="150"/>
    </row>
    <row r="5" spans="1:13" x14ac:dyDescent="0.35">
      <c r="A5" s="150"/>
      <c r="B5" s="150"/>
      <c r="C5" s="150"/>
      <c r="D5" s="150"/>
      <c r="E5" s="150"/>
      <c r="F5" s="150"/>
      <c r="G5" s="150"/>
      <c r="H5" s="150"/>
      <c r="I5" s="150"/>
      <c r="J5" s="150"/>
      <c r="K5" s="150"/>
      <c r="L5" s="150"/>
      <c r="M5" s="150"/>
    </row>
    <row r="6" spans="1:13" ht="63" x14ac:dyDescent="0.35">
      <c r="A6" s="153"/>
      <c r="B6" s="153" t="s">
        <v>901</v>
      </c>
      <c r="C6" s="249"/>
      <c r="D6" s="249"/>
      <c r="E6" s="154" t="s">
        <v>8</v>
      </c>
      <c r="F6" s="154" t="s">
        <v>9</v>
      </c>
      <c r="G6" s="154" t="s">
        <v>98</v>
      </c>
      <c r="H6" s="154" t="s">
        <v>99</v>
      </c>
      <c r="I6" s="154" t="s">
        <v>100</v>
      </c>
      <c r="J6" s="155" t="s">
        <v>80</v>
      </c>
      <c r="K6" s="150"/>
      <c r="L6" s="150" t="s">
        <v>902</v>
      </c>
      <c r="M6" s="150"/>
    </row>
    <row r="7" spans="1:13" ht="37" x14ac:dyDescent="0.35">
      <c r="A7" s="198"/>
      <c r="B7" s="198" t="s">
        <v>903</v>
      </c>
      <c r="C7" s="198"/>
      <c r="D7" s="198"/>
      <c r="E7" s="199"/>
      <c r="F7" s="199"/>
      <c r="G7" s="199"/>
      <c r="H7" s="199"/>
      <c r="I7" s="200">
        <f>I8+I306+I579</f>
        <v>12181479.300000001</v>
      </c>
      <c r="J7" s="201"/>
      <c r="K7" s="150"/>
      <c r="L7" s="150">
        <v>1</v>
      </c>
      <c r="M7" s="150" t="s">
        <v>904</v>
      </c>
    </row>
    <row r="8" spans="1:13" ht="39" x14ac:dyDescent="0.35">
      <c r="A8" s="254" t="s">
        <v>905</v>
      </c>
      <c r="B8" s="254" t="s">
        <v>906</v>
      </c>
      <c r="C8" s="250" t="s">
        <v>907</v>
      </c>
      <c r="D8" s="250" t="s">
        <v>3</v>
      </c>
      <c r="E8" s="156" t="s">
        <v>908</v>
      </c>
      <c r="F8" s="157"/>
      <c r="G8" s="158"/>
      <c r="H8" s="157"/>
      <c r="I8" s="158">
        <f>I9+I37+I75+I98+I174+I182+I186+I191+I200+I249+I253+I263+I276+I280</f>
        <v>3916825.3</v>
      </c>
      <c r="J8" s="157"/>
      <c r="K8" s="150"/>
      <c r="L8" s="150">
        <v>2</v>
      </c>
      <c r="M8" s="150" t="s">
        <v>909</v>
      </c>
    </row>
    <row r="9" spans="1:13" ht="39" x14ac:dyDescent="0.35">
      <c r="A9" s="255"/>
      <c r="B9" s="255" t="s">
        <v>910</v>
      </c>
      <c r="C9" s="251"/>
      <c r="D9" s="251"/>
      <c r="E9" s="160" t="s">
        <v>84</v>
      </c>
      <c r="F9" s="161"/>
      <c r="G9" s="162"/>
      <c r="H9" s="161"/>
      <c r="I9" s="162">
        <f>SUM(I10:I36)</f>
        <v>1846100</v>
      </c>
      <c r="J9" s="161"/>
      <c r="K9" s="150"/>
      <c r="L9" s="150"/>
      <c r="M9" s="150"/>
    </row>
    <row r="10" spans="1:13" ht="104" x14ac:dyDescent="0.35">
      <c r="A10" s="256" t="s">
        <v>908</v>
      </c>
      <c r="B10" s="256" t="s">
        <v>911</v>
      </c>
      <c r="C10" s="252" t="str">
        <f t="shared" ref="C10:C36" si="0">MID(B10,3,11)</f>
        <v>02.010.0011</v>
      </c>
      <c r="D10" s="252" t="str">
        <f>LEFT(C10,2)</f>
        <v>02</v>
      </c>
      <c r="E10" s="164" t="s">
        <v>103</v>
      </c>
      <c r="F10" s="165" t="s">
        <v>104</v>
      </c>
      <c r="G10" s="166">
        <v>5800</v>
      </c>
      <c r="H10" s="167">
        <v>70</v>
      </c>
      <c r="I10" s="166">
        <v>406000</v>
      </c>
      <c r="J10" s="165"/>
      <c r="K10" s="150"/>
      <c r="L10" s="150"/>
      <c r="M10" s="150"/>
    </row>
    <row r="11" spans="1:13" ht="39" x14ac:dyDescent="0.35">
      <c r="A11" s="256" t="s">
        <v>908</v>
      </c>
      <c r="B11" s="256" t="s">
        <v>912</v>
      </c>
      <c r="C11" s="252" t="str">
        <f t="shared" si="0"/>
        <v>02.011.0000</v>
      </c>
      <c r="D11" s="252" t="str">
        <f t="shared" ref="D11:D76" si="1">LEFT(C11,2)</f>
        <v>02</v>
      </c>
      <c r="E11" s="164" t="s">
        <v>913</v>
      </c>
      <c r="F11" s="165"/>
      <c r="G11" s="166"/>
      <c r="H11" s="167"/>
      <c r="I11" s="166">
        <v>0</v>
      </c>
      <c r="J11" s="165"/>
      <c r="K11" s="150"/>
      <c r="L11" s="150"/>
      <c r="M11" s="150"/>
    </row>
    <row r="12" spans="1:13" ht="65" x14ac:dyDescent="0.35">
      <c r="A12" s="256" t="s">
        <v>908</v>
      </c>
      <c r="B12" s="256" t="s">
        <v>914</v>
      </c>
      <c r="C12" s="252" t="str">
        <f t="shared" si="0"/>
        <v>02.011.0040</v>
      </c>
      <c r="D12" s="252" t="str">
        <f t="shared" si="1"/>
        <v>02</v>
      </c>
      <c r="E12" s="164" t="s">
        <v>106</v>
      </c>
      <c r="F12" s="165" t="s">
        <v>107</v>
      </c>
      <c r="G12" s="166">
        <v>58</v>
      </c>
      <c r="H12" s="167">
        <v>250</v>
      </c>
      <c r="I12" s="166">
        <v>14500</v>
      </c>
      <c r="J12" s="165"/>
      <c r="K12" s="150"/>
      <c r="L12" s="150"/>
      <c r="M12" s="150"/>
    </row>
    <row r="13" spans="1:13" x14ac:dyDescent="0.35">
      <c r="A13" s="256" t="s">
        <v>908</v>
      </c>
      <c r="B13" s="256" t="s">
        <v>915</v>
      </c>
      <c r="C13" s="252" t="str">
        <f t="shared" si="0"/>
        <v>02.012.0000</v>
      </c>
      <c r="D13" s="252" t="str">
        <f t="shared" si="1"/>
        <v>02</v>
      </c>
      <c r="E13" s="164" t="s">
        <v>916</v>
      </c>
      <c r="F13" s="165"/>
      <c r="G13" s="166"/>
      <c r="H13" s="167"/>
      <c r="I13" s="166">
        <v>0</v>
      </c>
      <c r="J13" s="165"/>
      <c r="K13" s="150"/>
      <c r="L13" s="150"/>
      <c r="M13" s="150"/>
    </row>
    <row r="14" spans="1:13" ht="104" x14ac:dyDescent="0.35">
      <c r="A14" s="256" t="s">
        <v>908</v>
      </c>
      <c r="B14" s="256" t="s">
        <v>917</v>
      </c>
      <c r="C14" s="252" t="str">
        <f t="shared" si="0"/>
        <v>02.012.0400</v>
      </c>
      <c r="D14" s="252" t="str">
        <f t="shared" si="1"/>
        <v>02</v>
      </c>
      <c r="E14" s="164" t="s">
        <v>109</v>
      </c>
      <c r="F14" s="165" t="s">
        <v>110</v>
      </c>
      <c r="G14" s="166">
        <v>1500</v>
      </c>
      <c r="H14" s="167">
        <v>15</v>
      </c>
      <c r="I14" s="166">
        <v>22500</v>
      </c>
      <c r="J14" s="165"/>
      <c r="K14" s="150"/>
      <c r="L14" s="150"/>
      <c r="M14" s="150"/>
    </row>
    <row r="15" spans="1:13" x14ac:dyDescent="0.35">
      <c r="A15" s="256" t="s">
        <v>908</v>
      </c>
      <c r="B15" s="256" t="s">
        <v>918</v>
      </c>
      <c r="C15" s="252" t="str">
        <f t="shared" si="0"/>
        <v>02.041.0000</v>
      </c>
      <c r="D15" s="252" t="str">
        <f t="shared" si="1"/>
        <v>02</v>
      </c>
      <c r="E15" s="164" t="s">
        <v>916</v>
      </c>
      <c r="F15" s="165"/>
      <c r="G15" s="166"/>
      <c r="H15" s="167"/>
      <c r="I15" s="166">
        <v>0</v>
      </c>
      <c r="J15" s="165"/>
      <c r="K15" s="150"/>
      <c r="L15" s="150"/>
      <c r="M15" s="150"/>
    </row>
    <row r="16" spans="1:13" ht="195" x14ac:dyDescent="0.35">
      <c r="A16" s="256" t="s">
        <v>908</v>
      </c>
      <c r="B16" s="256" t="s">
        <v>919</v>
      </c>
      <c r="C16" s="252" t="str">
        <f t="shared" si="0"/>
        <v>02.041.0030</v>
      </c>
      <c r="D16" s="252" t="str">
        <f t="shared" si="1"/>
        <v>02</v>
      </c>
      <c r="E16" s="164" t="s">
        <v>112</v>
      </c>
      <c r="F16" s="165" t="s">
        <v>110</v>
      </c>
      <c r="G16" s="166">
        <v>1390</v>
      </c>
      <c r="H16" s="167">
        <v>25</v>
      </c>
      <c r="I16" s="166">
        <v>34750</v>
      </c>
      <c r="J16" s="165"/>
      <c r="K16" s="150"/>
      <c r="L16" s="150"/>
      <c r="M16" s="150"/>
    </row>
    <row r="17" spans="1:10" x14ac:dyDescent="0.35">
      <c r="A17" s="256" t="s">
        <v>908</v>
      </c>
      <c r="B17" s="256" t="s">
        <v>920</v>
      </c>
      <c r="C17" s="252" t="str">
        <f t="shared" si="0"/>
        <v>02.050.0000</v>
      </c>
      <c r="D17" s="252" t="str">
        <f t="shared" si="1"/>
        <v>02</v>
      </c>
      <c r="E17" s="164" t="s">
        <v>916</v>
      </c>
      <c r="F17" s="165"/>
      <c r="G17" s="166"/>
      <c r="H17" s="167"/>
      <c r="I17" s="166">
        <v>0</v>
      </c>
      <c r="J17" s="165"/>
    </row>
    <row r="18" spans="1:10" ht="169" x14ac:dyDescent="0.35">
      <c r="A18" s="256" t="s">
        <v>908</v>
      </c>
      <c r="B18" s="256" t="s">
        <v>921</v>
      </c>
      <c r="C18" s="252" t="str">
        <f t="shared" si="0"/>
        <v>02.050.0070</v>
      </c>
      <c r="D18" s="252" t="str">
        <f t="shared" si="1"/>
        <v>02</v>
      </c>
      <c r="E18" s="164" t="s">
        <v>114</v>
      </c>
      <c r="F18" s="165" t="s">
        <v>107</v>
      </c>
      <c r="G18" s="166">
        <v>414</v>
      </c>
      <c r="H18" s="167">
        <v>395</v>
      </c>
      <c r="I18" s="166">
        <v>163530</v>
      </c>
      <c r="J18" s="165"/>
    </row>
    <row r="19" spans="1:10" x14ac:dyDescent="0.35">
      <c r="A19" s="256" t="s">
        <v>908</v>
      </c>
      <c r="B19" s="256" t="s">
        <v>922</v>
      </c>
      <c r="C19" s="252" t="str">
        <f t="shared" si="0"/>
        <v>02.061.0000</v>
      </c>
      <c r="D19" s="252" t="str">
        <f t="shared" si="1"/>
        <v>02</v>
      </c>
      <c r="E19" s="164" t="s">
        <v>916</v>
      </c>
      <c r="F19" s="165"/>
      <c r="G19" s="166"/>
      <c r="H19" s="167"/>
      <c r="I19" s="166">
        <v>0</v>
      </c>
      <c r="J19" s="165"/>
    </row>
    <row r="20" spans="1:10" ht="78" x14ac:dyDescent="0.35">
      <c r="A20" s="256" t="s">
        <v>908</v>
      </c>
      <c r="B20" s="256" t="s">
        <v>923</v>
      </c>
      <c r="C20" s="252" t="str">
        <f t="shared" si="0"/>
        <v>02.061.0050</v>
      </c>
      <c r="D20" s="252" t="str">
        <f t="shared" si="1"/>
        <v>02</v>
      </c>
      <c r="E20" s="164" t="s">
        <v>116</v>
      </c>
      <c r="F20" s="165" t="s">
        <v>110</v>
      </c>
      <c r="G20" s="166">
        <v>1580</v>
      </c>
      <c r="H20" s="167">
        <v>95</v>
      </c>
      <c r="I20" s="166">
        <v>150100</v>
      </c>
      <c r="J20" s="165"/>
    </row>
    <row r="21" spans="1:10" ht="78" x14ac:dyDescent="0.35">
      <c r="A21" s="256" t="s">
        <v>908</v>
      </c>
      <c r="B21" s="256" t="s">
        <v>924</v>
      </c>
      <c r="C21" s="252" t="str">
        <f t="shared" si="0"/>
        <v>02.061.0070</v>
      </c>
      <c r="D21" s="252" t="str">
        <f t="shared" si="1"/>
        <v>02</v>
      </c>
      <c r="E21" s="164" t="s">
        <v>118</v>
      </c>
      <c r="F21" s="165" t="s">
        <v>110</v>
      </c>
      <c r="G21" s="166">
        <v>1520</v>
      </c>
      <c r="H21" s="167">
        <v>215</v>
      </c>
      <c r="I21" s="166">
        <v>326800</v>
      </c>
      <c r="J21" s="165"/>
    </row>
    <row r="22" spans="1:10" x14ac:dyDescent="0.35">
      <c r="A22" s="256" t="s">
        <v>908</v>
      </c>
      <c r="B22" s="256" t="s">
        <v>925</v>
      </c>
      <c r="C22" s="252" t="str">
        <f t="shared" si="0"/>
        <v>02.071.0000</v>
      </c>
      <c r="D22" s="252" t="str">
        <f t="shared" si="1"/>
        <v>02</v>
      </c>
      <c r="E22" s="164" t="s">
        <v>916</v>
      </c>
      <c r="F22" s="165"/>
      <c r="G22" s="166"/>
      <c r="H22" s="167"/>
      <c r="I22" s="166">
        <v>0</v>
      </c>
      <c r="J22" s="165"/>
    </row>
    <row r="23" spans="1:10" ht="143" x14ac:dyDescent="0.35">
      <c r="A23" s="256" t="s">
        <v>908</v>
      </c>
      <c r="B23" s="256" t="s">
        <v>926</v>
      </c>
      <c r="C23" s="252" t="str">
        <f t="shared" si="0"/>
        <v>02.071.0310</v>
      </c>
      <c r="D23" s="252" t="str">
        <f t="shared" si="1"/>
        <v>02</v>
      </c>
      <c r="E23" s="164" t="s">
        <v>120</v>
      </c>
      <c r="F23" s="165" t="s">
        <v>110</v>
      </c>
      <c r="G23" s="166">
        <v>1620</v>
      </c>
      <c r="H23" s="167">
        <v>20</v>
      </c>
      <c r="I23" s="166">
        <v>32400</v>
      </c>
      <c r="J23" s="165"/>
    </row>
    <row r="24" spans="1:10" ht="143" x14ac:dyDescent="0.35">
      <c r="A24" s="256" t="s">
        <v>908</v>
      </c>
      <c r="B24" s="256" t="s">
        <v>927</v>
      </c>
      <c r="C24" s="252" t="str">
        <f t="shared" si="0"/>
        <v>02.071.0400</v>
      </c>
      <c r="D24" s="252" t="str">
        <f t="shared" si="1"/>
        <v>02</v>
      </c>
      <c r="E24" s="164" t="s">
        <v>122</v>
      </c>
      <c r="F24" s="165" t="s">
        <v>110</v>
      </c>
      <c r="G24" s="166">
        <v>1850</v>
      </c>
      <c r="H24" s="167">
        <v>2</v>
      </c>
      <c r="I24" s="166">
        <v>3700</v>
      </c>
      <c r="J24" s="165"/>
    </row>
    <row r="25" spans="1:10" x14ac:dyDescent="0.35">
      <c r="A25" s="256" t="s">
        <v>908</v>
      </c>
      <c r="B25" s="256" t="s">
        <v>928</v>
      </c>
      <c r="C25" s="252" t="str">
        <f t="shared" si="0"/>
        <v>02.081.0000</v>
      </c>
      <c r="D25" s="252" t="str">
        <f t="shared" si="1"/>
        <v>02</v>
      </c>
      <c r="E25" s="164" t="s">
        <v>916</v>
      </c>
      <c r="F25" s="165"/>
      <c r="G25" s="166"/>
      <c r="H25" s="167"/>
      <c r="I25" s="166">
        <v>0</v>
      </c>
      <c r="J25" s="165"/>
    </row>
    <row r="26" spans="1:10" ht="78" x14ac:dyDescent="0.35">
      <c r="A26" s="256" t="s">
        <v>908</v>
      </c>
      <c r="B26" s="256" t="s">
        <v>929</v>
      </c>
      <c r="C26" s="252" t="str">
        <f t="shared" si="0"/>
        <v>02.081.0060</v>
      </c>
      <c r="D26" s="252" t="str">
        <f t="shared" si="1"/>
        <v>02</v>
      </c>
      <c r="E26" s="164" t="s">
        <v>124</v>
      </c>
      <c r="F26" s="165" t="s">
        <v>107</v>
      </c>
      <c r="G26" s="166">
        <v>488</v>
      </c>
      <c r="H26" s="167">
        <v>395</v>
      </c>
      <c r="I26" s="166">
        <v>192760</v>
      </c>
      <c r="J26" s="165"/>
    </row>
    <row r="27" spans="1:10" ht="52" x14ac:dyDescent="0.35">
      <c r="A27" s="256" t="s">
        <v>908</v>
      </c>
      <c r="B27" s="256" t="s">
        <v>930</v>
      </c>
      <c r="C27" s="252" t="str">
        <f t="shared" si="0"/>
        <v>02.085.0000</v>
      </c>
      <c r="D27" s="252" t="str">
        <f t="shared" si="1"/>
        <v>02</v>
      </c>
      <c r="E27" s="164" t="s">
        <v>931</v>
      </c>
      <c r="F27" s="165"/>
      <c r="G27" s="166"/>
      <c r="H27" s="167"/>
      <c r="I27" s="166">
        <v>0</v>
      </c>
      <c r="J27" s="165"/>
    </row>
    <row r="28" spans="1:10" ht="130" x14ac:dyDescent="0.35">
      <c r="A28" s="256" t="s">
        <v>908</v>
      </c>
      <c r="B28" s="256" t="s">
        <v>932</v>
      </c>
      <c r="C28" s="252" t="str">
        <f t="shared" si="0"/>
        <v>02.085.0110</v>
      </c>
      <c r="D28" s="252" t="str">
        <f t="shared" si="1"/>
        <v>02</v>
      </c>
      <c r="E28" s="164" t="s">
        <v>126</v>
      </c>
      <c r="F28" s="165" t="s">
        <v>110</v>
      </c>
      <c r="G28" s="166">
        <v>1000</v>
      </c>
      <c r="H28" s="167">
        <v>18</v>
      </c>
      <c r="I28" s="166">
        <v>18000</v>
      </c>
      <c r="J28" s="165"/>
    </row>
    <row r="29" spans="1:10" ht="104" x14ac:dyDescent="0.35">
      <c r="A29" s="256" t="s">
        <v>908</v>
      </c>
      <c r="B29" s="256" t="s">
        <v>933</v>
      </c>
      <c r="C29" s="252" t="str">
        <f t="shared" si="0"/>
        <v>02.085.0350</v>
      </c>
      <c r="D29" s="252" t="str">
        <f t="shared" si="1"/>
        <v>02</v>
      </c>
      <c r="E29" s="164" t="s">
        <v>128</v>
      </c>
      <c r="F29" s="165" t="s">
        <v>934</v>
      </c>
      <c r="G29" s="166">
        <v>39</v>
      </c>
      <c r="H29" s="167">
        <v>120</v>
      </c>
      <c r="I29" s="166">
        <v>4680</v>
      </c>
      <c r="J29" s="165"/>
    </row>
    <row r="30" spans="1:10" x14ac:dyDescent="0.35">
      <c r="A30" s="256" t="s">
        <v>908</v>
      </c>
      <c r="B30" s="256" t="s">
        <v>935</v>
      </c>
      <c r="C30" s="252" t="str">
        <f t="shared" si="0"/>
        <v>02.086.0000</v>
      </c>
      <c r="D30" s="252" t="str">
        <f t="shared" si="1"/>
        <v>02</v>
      </c>
      <c r="E30" s="164" t="s">
        <v>916</v>
      </c>
      <c r="F30" s="165"/>
      <c r="G30" s="166"/>
      <c r="H30" s="167"/>
      <c r="I30" s="166">
        <v>0</v>
      </c>
      <c r="J30" s="165"/>
    </row>
    <row r="31" spans="1:10" ht="65" x14ac:dyDescent="0.35">
      <c r="A31" s="256" t="s">
        <v>908</v>
      </c>
      <c r="B31" s="256" t="s">
        <v>936</v>
      </c>
      <c r="C31" s="252" t="str">
        <f t="shared" si="0"/>
        <v>02.086.0020</v>
      </c>
      <c r="D31" s="252" t="str">
        <f t="shared" si="1"/>
        <v>02</v>
      </c>
      <c r="E31" s="164" t="s">
        <v>131</v>
      </c>
      <c r="F31" s="165" t="s">
        <v>110</v>
      </c>
      <c r="G31" s="166">
        <v>44</v>
      </c>
      <c r="H31" s="167">
        <v>620</v>
      </c>
      <c r="I31" s="166">
        <v>27280</v>
      </c>
      <c r="J31" s="165"/>
    </row>
    <row r="32" spans="1:10" ht="39" x14ac:dyDescent="0.35">
      <c r="A32" s="256" t="s">
        <v>908</v>
      </c>
      <c r="B32" s="256" t="s">
        <v>937</v>
      </c>
      <c r="C32" s="252" t="str">
        <f t="shared" si="0"/>
        <v>02.095.0000</v>
      </c>
      <c r="D32" s="252" t="str">
        <f t="shared" si="1"/>
        <v>02</v>
      </c>
      <c r="E32" s="164" t="s">
        <v>938</v>
      </c>
      <c r="F32" s="165"/>
      <c r="G32" s="166"/>
      <c r="H32" s="167"/>
      <c r="I32" s="166">
        <v>0</v>
      </c>
      <c r="J32" s="165"/>
    </row>
    <row r="33" spans="1:10" ht="143" x14ac:dyDescent="0.35">
      <c r="A33" s="256" t="s">
        <v>908</v>
      </c>
      <c r="B33" s="256" t="s">
        <v>939</v>
      </c>
      <c r="C33" s="252" t="str">
        <f t="shared" si="0"/>
        <v>02.095.0011</v>
      </c>
      <c r="D33" s="252" t="str">
        <f t="shared" si="1"/>
        <v>02</v>
      </c>
      <c r="E33" s="164" t="s">
        <v>133</v>
      </c>
      <c r="F33" s="165" t="s">
        <v>107</v>
      </c>
      <c r="G33" s="166">
        <v>35</v>
      </c>
      <c r="H33" s="167">
        <v>60</v>
      </c>
      <c r="I33" s="166">
        <v>2100</v>
      </c>
      <c r="J33" s="165"/>
    </row>
    <row r="34" spans="1:10" ht="52" x14ac:dyDescent="0.35">
      <c r="A34" s="256" t="s">
        <v>908</v>
      </c>
      <c r="B34" s="256" t="s">
        <v>940</v>
      </c>
      <c r="C34" s="252" t="str">
        <f t="shared" si="0"/>
        <v>02.099.0000</v>
      </c>
      <c r="D34" s="252" t="str">
        <f t="shared" si="1"/>
        <v>02</v>
      </c>
      <c r="E34" s="164" t="s">
        <v>941</v>
      </c>
      <c r="F34" s="165"/>
      <c r="G34" s="166"/>
      <c r="H34" s="167"/>
      <c r="I34" s="166">
        <v>0</v>
      </c>
      <c r="J34" s="165"/>
    </row>
    <row r="35" spans="1:10" ht="325" x14ac:dyDescent="0.35">
      <c r="A35" s="256" t="s">
        <v>908</v>
      </c>
      <c r="B35" s="256" t="s">
        <v>942</v>
      </c>
      <c r="C35" s="252" t="str">
        <f t="shared" si="0"/>
        <v>02.099.0001</v>
      </c>
      <c r="D35" s="252" t="str">
        <f t="shared" si="1"/>
        <v>02</v>
      </c>
      <c r="E35" s="164" t="s">
        <v>135</v>
      </c>
      <c r="F35" s="165" t="s">
        <v>107</v>
      </c>
      <c r="G35" s="166">
        <v>1100</v>
      </c>
      <c r="H35" s="167">
        <v>390</v>
      </c>
      <c r="I35" s="166">
        <v>429000</v>
      </c>
      <c r="J35" s="165"/>
    </row>
    <row r="36" spans="1:10" ht="52" x14ac:dyDescent="0.35">
      <c r="A36" s="256" t="s">
        <v>908</v>
      </c>
      <c r="B36" s="256" t="s">
        <v>943</v>
      </c>
      <c r="C36" s="252" t="str">
        <f t="shared" si="0"/>
        <v>02.099.0002</v>
      </c>
      <c r="D36" s="252" t="str">
        <f t="shared" si="1"/>
        <v>02</v>
      </c>
      <c r="E36" s="164" t="s">
        <v>137</v>
      </c>
      <c r="F36" s="165" t="s">
        <v>934</v>
      </c>
      <c r="G36" s="166">
        <v>250</v>
      </c>
      <c r="H36" s="167">
        <v>72</v>
      </c>
      <c r="I36" s="166">
        <v>18000</v>
      </c>
      <c r="J36" s="165"/>
    </row>
    <row r="37" spans="1:10" ht="26" x14ac:dyDescent="0.35">
      <c r="A37" s="255"/>
      <c r="B37" s="255" t="s">
        <v>944</v>
      </c>
      <c r="C37" s="255"/>
      <c r="D37" s="251"/>
      <c r="E37" s="160" t="s">
        <v>85</v>
      </c>
      <c r="F37" s="161"/>
      <c r="G37" s="162"/>
      <c r="H37" s="161"/>
      <c r="I37" s="162">
        <f>SUM(I38:I74)</f>
        <v>265049</v>
      </c>
      <c r="J37" s="161"/>
    </row>
    <row r="38" spans="1:10" ht="52" x14ac:dyDescent="0.35">
      <c r="A38" s="256" t="s">
        <v>908</v>
      </c>
      <c r="B38" s="256" t="s">
        <v>945</v>
      </c>
      <c r="C38" s="252" t="str">
        <f t="shared" ref="C38:C74" si="2">MID(B38,3,11)</f>
        <v>05.011.0000</v>
      </c>
      <c r="D38" s="252" t="str">
        <f t="shared" si="1"/>
        <v>05</v>
      </c>
      <c r="E38" s="164" t="s">
        <v>946</v>
      </c>
      <c r="F38" s="165"/>
      <c r="G38" s="166"/>
      <c r="H38" s="167"/>
      <c r="I38" s="166"/>
      <c r="J38" s="165"/>
    </row>
    <row r="39" spans="1:10" ht="364" x14ac:dyDescent="0.35">
      <c r="A39" s="256" t="s">
        <v>908</v>
      </c>
      <c r="B39" s="256" t="s">
        <v>947</v>
      </c>
      <c r="C39" s="252" t="str">
        <f t="shared" si="2"/>
        <v>05.011.0037</v>
      </c>
      <c r="D39" s="252" t="str">
        <f t="shared" si="1"/>
        <v>05</v>
      </c>
      <c r="E39" s="164" t="s">
        <v>140</v>
      </c>
      <c r="F39" s="165" t="s">
        <v>107</v>
      </c>
      <c r="G39" s="166">
        <v>123</v>
      </c>
      <c r="H39" s="167">
        <v>20</v>
      </c>
      <c r="I39" s="166">
        <v>2460</v>
      </c>
      <c r="J39" s="165"/>
    </row>
    <row r="40" spans="1:10" ht="65" x14ac:dyDescent="0.35">
      <c r="A40" s="256" t="s">
        <v>908</v>
      </c>
      <c r="B40" s="256" t="s">
        <v>948</v>
      </c>
      <c r="C40" s="252" t="str">
        <f t="shared" si="2"/>
        <v>05.012.0000</v>
      </c>
      <c r="D40" s="252" t="str">
        <f t="shared" si="1"/>
        <v>05</v>
      </c>
      <c r="E40" s="164" t="s">
        <v>949</v>
      </c>
      <c r="F40" s="165"/>
      <c r="G40" s="166"/>
      <c r="H40" s="167"/>
      <c r="I40" s="166">
        <v>0</v>
      </c>
      <c r="J40" s="165"/>
    </row>
    <row r="41" spans="1:10" ht="169" x14ac:dyDescent="0.35">
      <c r="A41" s="256" t="s">
        <v>908</v>
      </c>
      <c r="B41" s="256" t="s">
        <v>950</v>
      </c>
      <c r="C41" s="252" t="str">
        <f t="shared" si="2"/>
        <v>05.012.0200</v>
      </c>
      <c r="D41" s="252" t="str">
        <f t="shared" si="1"/>
        <v>05</v>
      </c>
      <c r="E41" s="164" t="s">
        <v>142</v>
      </c>
      <c r="F41" s="165" t="s">
        <v>934</v>
      </c>
      <c r="G41" s="166">
        <v>26</v>
      </c>
      <c r="H41" s="167">
        <v>15</v>
      </c>
      <c r="I41" s="166">
        <v>390</v>
      </c>
      <c r="J41" s="165"/>
    </row>
    <row r="42" spans="1:10" ht="52" x14ac:dyDescent="0.35">
      <c r="A42" s="256" t="s">
        <v>908</v>
      </c>
      <c r="B42" s="256" t="s">
        <v>951</v>
      </c>
      <c r="C42" s="252" t="str">
        <f t="shared" si="2"/>
        <v>05.013.0000</v>
      </c>
      <c r="D42" s="252" t="str">
        <f t="shared" si="1"/>
        <v>05</v>
      </c>
      <c r="E42" s="164" t="s">
        <v>952</v>
      </c>
      <c r="F42" s="165"/>
      <c r="G42" s="166"/>
      <c r="H42" s="167"/>
      <c r="I42" s="166">
        <v>0</v>
      </c>
      <c r="J42" s="165"/>
    </row>
    <row r="43" spans="1:10" ht="409.5" x14ac:dyDescent="0.35">
      <c r="A43" s="256" t="s">
        <v>908</v>
      </c>
      <c r="B43" s="256" t="s">
        <v>953</v>
      </c>
      <c r="C43" s="252" t="str">
        <f t="shared" si="2"/>
        <v>05.013.0036</v>
      </c>
      <c r="D43" s="252" t="str">
        <f t="shared" si="1"/>
        <v>05</v>
      </c>
      <c r="E43" s="164" t="s">
        <v>144</v>
      </c>
      <c r="F43" s="165" t="s">
        <v>934</v>
      </c>
      <c r="G43" s="166">
        <v>75</v>
      </c>
      <c r="H43" s="167">
        <v>120</v>
      </c>
      <c r="I43" s="166">
        <v>9000</v>
      </c>
      <c r="J43" s="165"/>
    </row>
    <row r="44" spans="1:10" ht="78" x14ac:dyDescent="0.35">
      <c r="A44" s="256" t="s">
        <v>908</v>
      </c>
      <c r="B44" s="256" t="s">
        <v>954</v>
      </c>
      <c r="C44" s="252" t="str">
        <f t="shared" si="2"/>
        <v>05.013.0080</v>
      </c>
      <c r="D44" s="252" t="str">
        <f t="shared" si="1"/>
        <v>05</v>
      </c>
      <c r="E44" s="164" t="s">
        <v>146</v>
      </c>
      <c r="F44" s="165" t="s">
        <v>107</v>
      </c>
      <c r="G44" s="166">
        <v>7</v>
      </c>
      <c r="H44" s="167">
        <v>270</v>
      </c>
      <c r="I44" s="166">
        <v>1890</v>
      </c>
      <c r="J44" s="165"/>
    </row>
    <row r="45" spans="1:10" ht="409.5" x14ac:dyDescent="0.35">
      <c r="A45" s="256" t="s">
        <v>908</v>
      </c>
      <c r="B45" s="256" t="s">
        <v>955</v>
      </c>
      <c r="C45" s="252" t="str">
        <f t="shared" si="2"/>
        <v>05.013.0090</v>
      </c>
      <c r="D45" s="252" t="str">
        <f t="shared" si="1"/>
        <v>05</v>
      </c>
      <c r="E45" s="164" t="s">
        <v>148</v>
      </c>
      <c r="F45" s="165" t="s">
        <v>934</v>
      </c>
      <c r="G45" s="166">
        <v>44</v>
      </c>
      <c r="H45" s="167">
        <v>120</v>
      </c>
      <c r="I45" s="166">
        <v>5280</v>
      </c>
      <c r="J45" s="165"/>
    </row>
    <row r="46" spans="1:10" ht="409.5" x14ac:dyDescent="0.35">
      <c r="A46" s="256" t="s">
        <v>908</v>
      </c>
      <c r="B46" s="256" t="s">
        <v>956</v>
      </c>
      <c r="C46" s="252" t="str">
        <f t="shared" si="2"/>
        <v>05.013.0280</v>
      </c>
      <c r="D46" s="252" t="str">
        <f t="shared" si="1"/>
        <v>05</v>
      </c>
      <c r="E46" s="164" t="s">
        <v>150</v>
      </c>
      <c r="F46" s="165" t="s">
        <v>107</v>
      </c>
      <c r="G46" s="166">
        <v>146</v>
      </c>
      <c r="H46" s="167">
        <v>270</v>
      </c>
      <c r="I46" s="166">
        <v>39420</v>
      </c>
      <c r="J46" s="165"/>
    </row>
    <row r="47" spans="1:10" ht="78" x14ac:dyDescent="0.35">
      <c r="A47" s="256" t="s">
        <v>908</v>
      </c>
      <c r="B47" s="256" t="s">
        <v>957</v>
      </c>
      <c r="C47" s="252" t="str">
        <f t="shared" si="2"/>
        <v>05.015.0000</v>
      </c>
      <c r="D47" s="252" t="str">
        <f t="shared" si="1"/>
        <v>05</v>
      </c>
      <c r="E47" s="164" t="s">
        <v>958</v>
      </c>
      <c r="F47" s="165"/>
      <c r="G47" s="166"/>
      <c r="H47" s="167"/>
      <c r="I47" s="166">
        <v>0</v>
      </c>
      <c r="J47" s="165"/>
    </row>
    <row r="48" spans="1:10" ht="260" x14ac:dyDescent="0.35">
      <c r="A48" s="256" t="s">
        <v>908</v>
      </c>
      <c r="B48" s="256" t="s">
        <v>959</v>
      </c>
      <c r="C48" s="252" t="str">
        <f t="shared" si="2"/>
        <v>05.015.0035</v>
      </c>
      <c r="D48" s="252" t="str">
        <f t="shared" si="1"/>
        <v>05</v>
      </c>
      <c r="E48" s="164" t="s">
        <v>152</v>
      </c>
      <c r="F48" s="165" t="s">
        <v>934</v>
      </c>
      <c r="G48" s="166">
        <v>89</v>
      </c>
      <c r="H48" s="167">
        <v>110</v>
      </c>
      <c r="I48" s="166">
        <v>9790</v>
      </c>
      <c r="J48" s="165"/>
    </row>
    <row r="49" spans="1:10" ht="364" x14ac:dyDescent="0.35">
      <c r="A49" s="256" t="s">
        <v>908</v>
      </c>
      <c r="B49" s="256" t="s">
        <v>960</v>
      </c>
      <c r="C49" s="252" t="str">
        <f t="shared" si="2"/>
        <v>05.015.0200</v>
      </c>
      <c r="D49" s="252" t="str">
        <f t="shared" si="1"/>
        <v>05</v>
      </c>
      <c r="E49" s="164" t="s">
        <v>154</v>
      </c>
      <c r="F49" s="165" t="s">
        <v>934</v>
      </c>
      <c r="G49" s="166">
        <v>56</v>
      </c>
      <c r="H49" s="167">
        <v>20</v>
      </c>
      <c r="I49" s="166">
        <v>1120</v>
      </c>
      <c r="J49" s="165"/>
    </row>
    <row r="50" spans="1:10" ht="104" x14ac:dyDescent="0.35">
      <c r="A50" s="256" t="s">
        <v>908</v>
      </c>
      <c r="B50" s="256" t="s">
        <v>961</v>
      </c>
      <c r="C50" s="252" t="str">
        <f t="shared" si="2"/>
        <v>05.023.0000</v>
      </c>
      <c r="D50" s="252" t="str">
        <f t="shared" si="1"/>
        <v>05</v>
      </c>
      <c r="E50" s="164" t="s">
        <v>962</v>
      </c>
      <c r="F50" s="165"/>
      <c r="G50" s="166"/>
      <c r="H50" s="167"/>
      <c r="I50" s="166">
        <v>0</v>
      </c>
      <c r="J50" s="165"/>
    </row>
    <row r="51" spans="1:10" ht="409.5" x14ac:dyDescent="0.35">
      <c r="A51" s="256" t="s">
        <v>908</v>
      </c>
      <c r="B51" s="256" t="s">
        <v>963</v>
      </c>
      <c r="C51" s="252" t="str">
        <f t="shared" si="2"/>
        <v>05.023.0050</v>
      </c>
      <c r="D51" s="252" t="str">
        <f t="shared" si="1"/>
        <v>05</v>
      </c>
      <c r="E51" s="164" t="s">
        <v>156</v>
      </c>
      <c r="F51" s="165" t="s">
        <v>107</v>
      </c>
      <c r="G51" s="166">
        <v>140</v>
      </c>
      <c r="H51" s="167">
        <v>380</v>
      </c>
      <c r="I51" s="166">
        <v>53200</v>
      </c>
      <c r="J51" s="165"/>
    </row>
    <row r="52" spans="1:10" ht="104" x14ac:dyDescent="0.35">
      <c r="A52" s="256" t="s">
        <v>908</v>
      </c>
      <c r="B52" s="256" t="s">
        <v>964</v>
      </c>
      <c r="C52" s="252" t="str">
        <f t="shared" si="2"/>
        <v>05.031.0000</v>
      </c>
      <c r="D52" s="252" t="str">
        <f t="shared" si="1"/>
        <v>05</v>
      </c>
      <c r="E52" s="164" t="s">
        <v>965</v>
      </c>
      <c r="F52" s="165"/>
      <c r="G52" s="166"/>
      <c r="H52" s="167"/>
      <c r="I52" s="166">
        <v>0</v>
      </c>
      <c r="J52" s="165"/>
    </row>
    <row r="53" spans="1:10" ht="409.5" x14ac:dyDescent="0.35">
      <c r="A53" s="256" t="s">
        <v>908</v>
      </c>
      <c r="B53" s="256" t="s">
        <v>966</v>
      </c>
      <c r="C53" s="252" t="str">
        <f t="shared" si="2"/>
        <v>05.031.0020</v>
      </c>
      <c r="D53" s="252" t="str">
        <f t="shared" si="1"/>
        <v>05</v>
      </c>
      <c r="E53" s="164" t="s">
        <v>158</v>
      </c>
      <c r="F53" s="165" t="s">
        <v>159</v>
      </c>
      <c r="G53" s="166">
        <v>100</v>
      </c>
      <c r="H53" s="167">
        <v>20</v>
      </c>
      <c r="I53" s="166">
        <v>2000</v>
      </c>
      <c r="J53" s="165"/>
    </row>
    <row r="54" spans="1:10" ht="104" x14ac:dyDescent="0.35">
      <c r="A54" s="256" t="s">
        <v>908</v>
      </c>
      <c r="B54" s="256" t="s">
        <v>967</v>
      </c>
      <c r="C54" s="252" t="str">
        <f t="shared" si="2"/>
        <v>05.032.0000</v>
      </c>
      <c r="D54" s="252" t="str">
        <f t="shared" si="1"/>
        <v>05</v>
      </c>
      <c r="E54" s="164" t="s">
        <v>968</v>
      </c>
      <c r="F54" s="165"/>
      <c r="G54" s="166"/>
      <c r="H54" s="167"/>
      <c r="I54" s="166"/>
      <c r="J54" s="165"/>
    </row>
    <row r="55" spans="1:10" ht="409.5" x14ac:dyDescent="0.35">
      <c r="A55" s="256" t="s">
        <v>908</v>
      </c>
      <c r="B55" s="256" t="s">
        <v>969</v>
      </c>
      <c r="C55" s="252" t="str">
        <f t="shared" si="2"/>
        <v>05.032.0008</v>
      </c>
      <c r="D55" s="252" t="str">
        <f t="shared" si="1"/>
        <v>05</v>
      </c>
      <c r="E55" s="164" t="s">
        <v>161</v>
      </c>
      <c r="F55" s="165" t="s">
        <v>107</v>
      </c>
      <c r="G55" s="166">
        <v>180</v>
      </c>
      <c r="H55" s="167">
        <v>120</v>
      </c>
      <c r="I55" s="166">
        <v>21600</v>
      </c>
      <c r="J55" s="165"/>
    </row>
    <row r="56" spans="1:10" ht="52" x14ac:dyDescent="0.35">
      <c r="A56" s="256" t="s">
        <v>908</v>
      </c>
      <c r="B56" s="256" t="s">
        <v>970</v>
      </c>
      <c r="C56" s="252" t="str">
        <f t="shared" si="2"/>
        <v>05.035.0000</v>
      </c>
      <c r="D56" s="252" t="str">
        <f t="shared" si="1"/>
        <v>05</v>
      </c>
      <c r="E56" s="164" t="s">
        <v>971</v>
      </c>
      <c r="F56" s="165"/>
      <c r="G56" s="166"/>
      <c r="H56" s="167"/>
      <c r="I56" s="166"/>
      <c r="J56" s="165"/>
    </row>
    <row r="57" spans="1:10" ht="286" x14ac:dyDescent="0.35">
      <c r="A57" s="256" t="s">
        <v>908</v>
      </c>
      <c r="B57" s="256" t="s">
        <v>972</v>
      </c>
      <c r="C57" s="252" t="str">
        <f t="shared" si="2"/>
        <v>05.035.0011</v>
      </c>
      <c r="D57" s="252" t="str">
        <f t="shared" si="1"/>
        <v>05</v>
      </c>
      <c r="E57" s="164" t="s">
        <v>163</v>
      </c>
      <c r="F57" s="165" t="s">
        <v>107</v>
      </c>
      <c r="G57" s="166">
        <v>66</v>
      </c>
      <c r="H57" s="167">
        <v>550</v>
      </c>
      <c r="I57" s="166">
        <v>36300</v>
      </c>
      <c r="J57" s="165"/>
    </row>
    <row r="58" spans="1:10" ht="91" x14ac:dyDescent="0.35">
      <c r="A58" s="256" t="s">
        <v>908</v>
      </c>
      <c r="B58" s="256" t="s">
        <v>973</v>
      </c>
      <c r="C58" s="252" t="str">
        <f t="shared" si="2"/>
        <v>05.050.0000</v>
      </c>
      <c r="D58" s="252" t="str">
        <f t="shared" si="1"/>
        <v>05</v>
      </c>
      <c r="E58" s="164" t="s">
        <v>974</v>
      </c>
      <c r="F58" s="165"/>
      <c r="G58" s="166"/>
      <c r="H58" s="167"/>
      <c r="I58" s="166"/>
      <c r="J58" s="165"/>
    </row>
    <row r="59" spans="1:10" ht="273" x14ac:dyDescent="0.35">
      <c r="A59" s="256" t="s">
        <v>908</v>
      </c>
      <c r="B59" s="256" t="s">
        <v>975</v>
      </c>
      <c r="C59" s="252" t="str">
        <f t="shared" si="2"/>
        <v>05.050.0060</v>
      </c>
      <c r="D59" s="252" t="str">
        <f t="shared" si="1"/>
        <v>05</v>
      </c>
      <c r="E59" s="164" t="s">
        <v>165</v>
      </c>
      <c r="F59" s="165" t="s">
        <v>107</v>
      </c>
      <c r="G59" s="166">
        <v>16.3</v>
      </c>
      <c r="H59" s="167">
        <v>30</v>
      </c>
      <c r="I59" s="166">
        <v>489</v>
      </c>
      <c r="J59" s="165"/>
    </row>
    <row r="60" spans="1:10" ht="351" x14ac:dyDescent="0.35">
      <c r="A60" s="256" t="s">
        <v>908</v>
      </c>
      <c r="B60" s="256" t="s">
        <v>976</v>
      </c>
      <c r="C60" s="252" t="str">
        <f t="shared" si="2"/>
        <v>05.050.0300</v>
      </c>
      <c r="D60" s="252" t="str">
        <f t="shared" si="1"/>
        <v>05</v>
      </c>
      <c r="E60" s="164" t="s">
        <v>167</v>
      </c>
      <c r="F60" s="165" t="s">
        <v>107</v>
      </c>
      <c r="G60" s="166">
        <v>55</v>
      </c>
      <c r="H60" s="167">
        <v>270</v>
      </c>
      <c r="I60" s="166">
        <v>14850</v>
      </c>
      <c r="J60" s="165"/>
    </row>
    <row r="61" spans="1:10" ht="104" x14ac:dyDescent="0.35">
      <c r="A61" s="256" t="s">
        <v>908</v>
      </c>
      <c r="B61" s="256" t="s">
        <v>977</v>
      </c>
      <c r="C61" s="252" t="str">
        <f t="shared" si="2"/>
        <v>05.063.0000</v>
      </c>
      <c r="D61" s="252" t="str">
        <f t="shared" si="1"/>
        <v>05</v>
      </c>
      <c r="E61" s="164" t="s">
        <v>978</v>
      </c>
      <c r="F61" s="165"/>
      <c r="G61" s="166"/>
      <c r="H61" s="167"/>
      <c r="I61" s="166"/>
      <c r="J61" s="165"/>
    </row>
    <row r="62" spans="1:10" ht="312" x14ac:dyDescent="0.35">
      <c r="A62" s="256" t="s">
        <v>908</v>
      </c>
      <c r="B62" s="256" t="s">
        <v>979</v>
      </c>
      <c r="C62" s="252" t="str">
        <f t="shared" si="2"/>
        <v>05.063.0071</v>
      </c>
      <c r="D62" s="252" t="str">
        <f t="shared" si="1"/>
        <v>05</v>
      </c>
      <c r="E62" s="164" t="s">
        <v>169</v>
      </c>
      <c r="F62" s="165" t="s">
        <v>934</v>
      </c>
      <c r="G62" s="166">
        <v>82</v>
      </c>
      <c r="H62" s="167">
        <v>150</v>
      </c>
      <c r="I62" s="166">
        <v>12300</v>
      </c>
      <c r="J62" s="165"/>
    </row>
    <row r="63" spans="1:10" ht="26" x14ac:dyDescent="0.35">
      <c r="A63" s="256" t="s">
        <v>908</v>
      </c>
      <c r="B63" s="256" t="s">
        <v>980</v>
      </c>
      <c r="C63" s="252" t="str">
        <f t="shared" si="2"/>
        <v>05.070.0000</v>
      </c>
      <c r="D63" s="252" t="str">
        <f t="shared" si="1"/>
        <v>05</v>
      </c>
      <c r="E63" s="164" t="s">
        <v>981</v>
      </c>
      <c r="F63" s="165"/>
      <c r="G63" s="166"/>
      <c r="H63" s="167"/>
      <c r="I63" s="166"/>
      <c r="J63" s="165"/>
    </row>
    <row r="64" spans="1:10" ht="117" x14ac:dyDescent="0.35">
      <c r="A64" s="256" t="s">
        <v>908</v>
      </c>
      <c r="B64" s="256" t="s">
        <v>982</v>
      </c>
      <c r="C64" s="252" t="str">
        <f t="shared" si="2"/>
        <v>05.070.0040</v>
      </c>
      <c r="D64" s="252" t="str">
        <f t="shared" si="1"/>
        <v>05</v>
      </c>
      <c r="E64" s="164" t="s">
        <v>171</v>
      </c>
      <c r="F64" s="165" t="s">
        <v>107</v>
      </c>
      <c r="G64" s="166">
        <v>63</v>
      </c>
      <c r="H64" s="167">
        <v>270</v>
      </c>
      <c r="I64" s="166">
        <v>17010</v>
      </c>
      <c r="J64" s="165"/>
    </row>
    <row r="65" spans="1:10" ht="52" x14ac:dyDescent="0.35">
      <c r="A65" s="256" t="s">
        <v>908</v>
      </c>
      <c r="B65" s="256" t="s">
        <v>983</v>
      </c>
      <c r="C65" s="252" t="str">
        <f t="shared" si="2"/>
        <v>05.099.0000</v>
      </c>
      <c r="D65" s="252" t="str">
        <f t="shared" si="1"/>
        <v>05</v>
      </c>
      <c r="E65" s="164" t="s">
        <v>941</v>
      </c>
      <c r="F65" s="165"/>
      <c r="G65" s="166"/>
      <c r="H65" s="167"/>
      <c r="I65" s="166"/>
      <c r="J65" s="165"/>
    </row>
    <row r="66" spans="1:10" ht="409.5" x14ac:dyDescent="0.35">
      <c r="A66" s="256" t="s">
        <v>908</v>
      </c>
      <c r="B66" s="256" t="s">
        <v>984</v>
      </c>
      <c r="C66" s="252" t="str">
        <f t="shared" si="2"/>
        <v>05.099.0001</v>
      </c>
      <c r="D66" s="252" t="str">
        <f t="shared" si="1"/>
        <v>05</v>
      </c>
      <c r="E66" s="164" t="s">
        <v>173</v>
      </c>
      <c r="F66" s="165" t="s">
        <v>107</v>
      </c>
      <c r="G66" s="166">
        <v>140</v>
      </c>
      <c r="H66" s="167">
        <v>65</v>
      </c>
      <c r="I66" s="166">
        <v>9100</v>
      </c>
      <c r="J66" s="165"/>
    </row>
    <row r="67" spans="1:10" ht="260" x14ac:dyDescent="0.35">
      <c r="A67" s="256" t="s">
        <v>908</v>
      </c>
      <c r="B67" s="256" t="s">
        <v>985</v>
      </c>
      <c r="C67" s="252" t="str">
        <f t="shared" si="2"/>
        <v>05.099.0002</v>
      </c>
      <c r="D67" s="252" t="str">
        <f t="shared" si="1"/>
        <v>05</v>
      </c>
      <c r="E67" s="164" t="s">
        <v>174</v>
      </c>
      <c r="F67" s="165" t="s">
        <v>107</v>
      </c>
      <c r="G67" s="166">
        <v>70</v>
      </c>
      <c r="H67" s="167">
        <v>25</v>
      </c>
      <c r="I67" s="166">
        <v>1750</v>
      </c>
      <c r="J67" s="165"/>
    </row>
    <row r="68" spans="1:10" ht="403" x14ac:dyDescent="0.35">
      <c r="A68" s="256" t="s">
        <v>908</v>
      </c>
      <c r="B68" s="256" t="s">
        <v>986</v>
      </c>
      <c r="C68" s="252" t="str">
        <f t="shared" si="2"/>
        <v>05.099.0003</v>
      </c>
      <c r="D68" s="252" t="str">
        <f t="shared" si="1"/>
        <v>05</v>
      </c>
      <c r="E68" s="164" t="s">
        <v>176</v>
      </c>
      <c r="F68" s="165" t="s">
        <v>177</v>
      </c>
      <c r="G68" s="166">
        <v>2000</v>
      </c>
      <c r="H68" s="167">
        <v>1</v>
      </c>
      <c r="I68" s="166">
        <v>2000</v>
      </c>
      <c r="J68" s="165"/>
    </row>
    <row r="69" spans="1:10" ht="143" x14ac:dyDescent="0.35">
      <c r="A69" s="256" t="s">
        <v>908</v>
      </c>
      <c r="B69" s="256" t="s">
        <v>987</v>
      </c>
      <c r="C69" s="252" t="str">
        <f t="shared" si="2"/>
        <v>05.099.0004</v>
      </c>
      <c r="D69" s="252" t="str">
        <f t="shared" si="1"/>
        <v>05</v>
      </c>
      <c r="E69" s="164" t="s">
        <v>179</v>
      </c>
      <c r="F69" s="165" t="s">
        <v>180</v>
      </c>
      <c r="G69" s="166">
        <v>1200</v>
      </c>
      <c r="H69" s="167">
        <v>1</v>
      </c>
      <c r="I69" s="166">
        <v>1200</v>
      </c>
      <c r="J69" s="165"/>
    </row>
    <row r="70" spans="1:10" ht="143" x14ac:dyDescent="0.35">
      <c r="A70" s="256" t="s">
        <v>908</v>
      </c>
      <c r="B70" s="256" t="s">
        <v>988</v>
      </c>
      <c r="C70" s="252" t="str">
        <f t="shared" si="2"/>
        <v>05.099.0005</v>
      </c>
      <c r="D70" s="252" t="str">
        <f t="shared" si="1"/>
        <v>05</v>
      </c>
      <c r="E70" s="164" t="s">
        <v>182</v>
      </c>
      <c r="F70" s="165" t="s">
        <v>180</v>
      </c>
      <c r="G70" s="166">
        <v>1400</v>
      </c>
      <c r="H70" s="167">
        <v>1</v>
      </c>
      <c r="I70" s="166">
        <v>1400</v>
      </c>
      <c r="J70" s="165"/>
    </row>
    <row r="71" spans="1:10" ht="143" x14ac:dyDescent="0.35">
      <c r="A71" s="256" t="s">
        <v>908</v>
      </c>
      <c r="B71" s="256" t="s">
        <v>989</v>
      </c>
      <c r="C71" s="252" t="str">
        <f t="shared" si="2"/>
        <v>05.099.0006</v>
      </c>
      <c r="D71" s="252" t="str">
        <f t="shared" si="1"/>
        <v>05</v>
      </c>
      <c r="E71" s="164" t="s">
        <v>184</v>
      </c>
      <c r="F71" s="165" t="s">
        <v>180</v>
      </c>
      <c r="G71" s="166">
        <v>650</v>
      </c>
      <c r="H71" s="167">
        <v>6</v>
      </c>
      <c r="I71" s="166">
        <v>3900</v>
      </c>
      <c r="J71" s="165"/>
    </row>
    <row r="72" spans="1:10" ht="156" x14ac:dyDescent="0.35">
      <c r="A72" s="256" t="s">
        <v>908</v>
      </c>
      <c r="B72" s="256" t="s">
        <v>990</v>
      </c>
      <c r="C72" s="252" t="str">
        <f t="shared" si="2"/>
        <v>05.099.0007</v>
      </c>
      <c r="D72" s="252" t="str">
        <f t="shared" si="1"/>
        <v>05</v>
      </c>
      <c r="E72" s="164" t="s">
        <v>186</v>
      </c>
      <c r="F72" s="165" t="s">
        <v>180</v>
      </c>
      <c r="G72" s="166">
        <v>800</v>
      </c>
      <c r="H72" s="167">
        <v>3</v>
      </c>
      <c r="I72" s="166">
        <v>2400</v>
      </c>
      <c r="J72" s="165"/>
    </row>
    <row r="73" spans="1:10" ht="312" x14ac:dyDescent="0.35">
      <c r="A73" s="256" t="s">
        <v>908</v>
      </c>
      <c r="B73" s="256" t="s">
        <v>991</v>
      </c>
      <c r="C73" s="252" t="str">
        <f t="shared" si="2"/>
        <v>05.099.0008</v>
      </c>
      <c r="D73" s="252" t="str">
        <f t="shared" si="1"/>
        <v>05</v>
      </c>
      <c r="E73" s="164" t="s">
        <v>189</v>
      </c>
      <c r="F73" s="165" t="s">
        <v>107</v>
      </c>
      <c r="G73" s="166">
        <v>50</v>
      </c>
      <c r="H73" s="167">
        <v>270</v>
      </c>
      <c r="I73" s="166">
        <v>13500</v>
      </c>
      <c r="J73" s="165"/>
    </row>
    <row r="74" spans="1:10" ht="390" x14ac:dyDescent="0.35">
      <c r="A74" s="256" t="s">
        <v>908</v>
      </c>
      <c r="B74" s="256" t="s">
        <v>992</v>
      </c>
      <c r="C74" s="252" t="str">
        <f t="shared" si="2"/>
        <v>05.099.0009</v>
      </c>
      <c r="D74" s="252" t="str">
        <f t="shared" si="1"/>
        <v>05</v>
      </c>
      <c r="E74" s="164" t="s">
        <v>191</v>
      </c>
      <c r="F74" s="165" t="s">
        <v>180</v>
      </c>
      <c r="G74" s="166">
        <v>1350</v>
      </c>
      <c r="H74" s="167">
        <v>2</v>
      </c>
      <c r="I74" s="166">
        <v>2700</v>
      </c>
      <c r="J74" s="165"/>
    </row>
    <row r="75" spans="1:10" ht="39" x14ac:dyDescent="0.35">
      <c r="A75" s="255"/>
      <c r="B75" s="255" t="s">
        <v>993</v>
      </c>
      <c r="C75" s="255"/>
      <c r="D75" s="251"/>
      <c r="E75" s="160" t="s">
        <v>14</v>
      </c>
      <c r="F75" s="161"/>
      <c r="G75" s="162"/>
      <c r="H75" s="161"/>
      <c r="I75" s="162">
        <f>SUM(I76:I97)</f>
        <v>312200</v>
      </c>
      <c r="J75" s="161"/>
    </row>
    <row r="76" spans="1:10" ht="52" x14ac:dyDescent="0.35">
      <c r="A76" s="256" t="s">
        <v>908</v>
      </c>
      <c r="B76" s="256" t="s">
        <v>994</v>
      </c>
      <c r="C76" s="252" t="str">
        <f t="shared" ref="C76:C97" si="3">MID(B76,3,11)</f>
        <v>06.099.0000</v>
      </c>
      <c r="D76" s="252" t="str">
        <f t="shared" si="1"/>
        <v>06</v>
      </c>
      <c r="E76" s="164" t="s">
        <v>941</v>
      </c>
      <c r="F76" s="165"/>
      <c r="G76" s="166"/>
      <c r="H76" s="167"/>
      <c r="I76" s="166"/>
      <c r="J76" s="165"/>
    </row>
    <row r="77" spans="1:10" ht="130" x14ac:dyDescent="0.35">
      <c r="A77" s="256" t="s">
        <v>908</v>
      </c>
      <c r="B77" s="256" t="s">
        <v>995</v>
      </c>
      <c r="C77" s="252" t="str">
        <f t="shared" si="3"/>
        <v>06.099.0001</v>
      </c>
      <c r="D77" s="252" t="str">
        <f t="shared" ref="D77:D97" si="4">LEFT(C77,2)</f>
        <v>06</v>
      </c>
      <c r="E77" s="164" t="s">
        <v>16</v>
      </c>
      <c r="F77" s="165" t="s">
        <v>15</v>
      </c>
      <c r="G77" s="166"/>
      <c r="H77" s="167"/>
      <c r="I77" s="166"/>
      <c r="J77" s="165"/>
    </row>
    <row r="78" spans="1:10" ht="26" x14ac:dyDescent="0.35">
      <c r="A78" s="256" t="s">
        <v>908</v>
      </c>
      <c r="B78" s="256" t="s">
        <v>996</v>
      </c>
      <c r="C78" s="252" t="str">
        <f t="shared" si="3"/>
        <v>06.099.0010</v>
      </c>
      <c r="D78" s="252" t="str">
        <f t="shared" si="4"/>
        <v>06</v>
      </c>
      <c r="E78" s="164" t="s">
        <v>19</v>
      </c>
      <c r="F78" s="165" t="s">
        <v>15</v>
      </c>
      <c r="G78" s="166"/>
      <c r="H78" s="167"/>
      <c r="I78" s="166"/>
      <c r="J78" s="165"/>
    </row>
    <row r="79" spans="1:10" ht="39" x14ac:dyDescent="0.35">
      <c r="A79" s="256" t="s">
        <v>908</v>
      </c>
      <c r="B79" s="256" t="s">
        <v>997</v>
      </c>
      <c r="C79" s="252" t="str">
        <f t="shared" si="3"/>
        <v>06.099.0020</v>
      </c>
      <c r="D79" s="252" t="str">
        <f t="shared" si="4"/>
        <v>06</v>
      </c>
      <c r="E79" s="164" t="s">
        <v>193</v>
      </c>
      <c r="F79" s="165" t="s">
        <v>180</v>
      </c>
      <c r="G79" s="166">
        <v>11000</v>
      </c>
      <c r="H79" s="167">
        <v>1</v>
      </c>
      <c r="I79" s="166">
        <v>11000</v>
      </c>
      <c r="J79" s="165"/>
    </row>
    <row r="80" spans="1:10" ht="39" x14ac:dyDescent="0.35">
      <c r="A80" s="256" t="s">
        <v>908</v>
      </c>
      <c r="B80" s="256" t="s">
        <v>998</v>
      </c>
      <c r="C80" s="252" t="str">
        <f t="shared" si="3"/>
        <v>06.099.0030</v>
      </c>
      <c r="D80" s="252" t="str">
        <f t="shared" si="4"/>
        <v>06</v>
      </c>
      <c r="E80" s="164" t="s">
        <v>196</v>
      </c>
      <c r="F80" s="165" t="s">
        <v>180</v>
      </c>
      <c r="G80" s="166">
        <v>4500</v>
      </c>
      <c r="H80" s="167">
        <v>1</v>
      </c>
      <c r="I80" s="166">
        <v>4500</v>
      </c>
      <c r="J80" s="165"/>
    </row>
    <row r="81" spans="1:10" ht="39" x14ac:dyDescent="0.35">
      <c r="A81" s="256" t="s">
        <v>908</v>
      </c>
      <c r="B81" s="256" t="s">
        <v>999</v>
      </c>
      <c r="C81" s="252" t="str">
        <f t="shared" si="3"/>
        <v>06.099.0040</v>
      </c>
      <c r="D81" s="252" t="str">
        <f t="shared" si="4"/>
        <v>06</v>
      </c>
      <c r="E81" s="164" t="s">
        <v>197</v>
      </c>
      <c r="F81" s="165" t="s">
        <v>180</v>
      </c>
      <c r="G81" s="166">
        <v>500</v>
      </c>
      <c r="H81" s="167">
        <v>1</v>
      </c>
      <c r="I81" s="166">
        <v>500</v>
      </c>
      <c r="J81" s="165"/>
    </row>
    <row r="82" spans="1:10" ht="39" x14ac:dyDescent="0.35">
      <c r="A82" s="256" t="s">
        <v>908</v>
      </c>
      <c r="B82" s="256" t="s">
        <v>1000</v>
      </c>
      <c r="C82" s="252" t="str">
        <f t="shared" si="3"/>
        <v>06.099.0050</v>
      </c>
      <c r="D82" s="252" t="str">
        <f t="shared" si="4"/>
        <v>06</v>
      </c>
      <c r="E82" s="164" t="s">
        <v>200</v>
      </c>
      <c r="F82" s="165" t="s">
        <v>180</v>
      </c>
      <c r="G82" s="166">
        <v>450</v>
      </c>
      <c r="H82" s="167">
        <v>7</v>
      </c>
      <c r="I82" s="166">
        <v>3150</v>
      </c>
      <c r="J82" s="165"/>
    </row>
    <row r="83" spans="1:10" ht="65" x14ac:dyDescent="0.35">
      <c r="A83" s="256" t="s">
        <v>908</v>
      </c>
      <c r="B83" s="256" t="s">
        <v>1001</v>
      </c>
      <c r="C83" s="252" t="str">
        <f t="shared" si="3"/>
        <v>06.099.0060</v>
      </c>
      <c r="D83" s="252" t="str">
        <f t="shared" si="4"/>
        <v>06</v>
      </c>
      <c r="E83" s="164" t="s">
        <v>202</v>
      </c>
      <c r="F83" s="165" t="s">
        <v>180</v>
      </c>
      <c r="G83" s="166">
        <v>600</v>
      </c>
      <c r="H83" s="167">
        <v>1</v>
      </c>
      <c r="I83" s="166">
        <v>600</v>
      </c>
      <c r="J83" s="165"/>
    </row>
    <row r="84" spans="1:10" ht="39" x14ac:dyDescent="0.35">
      <c r="A84" s="256" t="s">
        <v>908</v>
      </c>
      <c r="B84" s="256" t="s">
        <v>1002</v>
      </c>
      <c r="C84" s="252" t="str">
        <f t="shared" si="3"/>
        <v>06.099.0070</v>
      </c>
      <c r="D84" s="252" t="str">
        <f t="shared" si="4"/>
        <v>06</v>
      </c>
      <c r="E84" s="164" t="s">
        <v>204</v>
      </c>
      <c r="F84" s="165" t="s">
        <v>180</v>
      </c>
      <c r="G84" s="166">
        <v>350</v>
      </c>
      <c r="H84" s="167">
        <v>1</v>
      </c>
      <c r="I84" s="166">
        <v>350</v>
      </c>
      <c r="J84" s="165"/>
    </row>
    <row r="85" spans="1:10" ht="39" x14ac:dyDescent="0.35">
      <c r="A85" s="256" t="s">
        <v>908</v>
      </c>
      <c r="B85" s="256" t="s">
        <v>1003</v>
      </c>
      <c r="C85" s="252" t="str">
        <f t="shared" si="3"/>
        <v>06.099.0080</v>
      </c>
      <c r="D85" s="252" t="str">
        <f t="shared" si="4"/>
        <v>06</v>
      </c>
      <c r="E85" s="164" t="s">
        <v>22</v>
      </c>
      <c r="F85" s="165" t="s">
        <v>15</v>
      </c>
      <c r="G85" s="166"/>
      <c r="H85" s="167" t="s">
        <v>1004</v>
      </c>
      <c r="I85" s="166"/>
      <c r="J85" s="165"/>
    </row>
    <row r="86" spans="1:10" ht="52" x14ac:dyDescent="0.35">
      <c r="A86" s="256" t="s">
        <v>908</v>
      </c>
      <c r="B86" s="256" t="s">
        <v>1005</v>
      </c>
      <c r="C86" s="252" t="str">
        <f t="shared" si="3"/>
        <v>06.099.0090</v>
      </c>
      <c r="D86" s="252" t="str">
        <f t="shared" si="4"/>
        <v>06</v>
      </c>
      <c r="E86" s="164" t="s">
        <v>206</v>
      </c>
      <c r="F86" s="165" t="s">
        <v>180</v>
      </c>
      <c r="G86" s="166">
        <v>13000</v>
      </c>
      <c r="H86" s="167">
        <v>1</v>
      </c>
      <c r="I86" s="166">
        <v>13000</v>
      </c>
      <c r="J86" s="165"/>
    </row>
    <row r="87" spans="1:10" ht="52" x14ac:dyDescent="0.35">
      <c r="A87" s="256" t="s">
        <v>908</v>
      </c>
      <c r="B87" s="256" t="s">
        <v>1006</v>
      </c>
      <c r="C87" s="252" t="str">
        <f t="shared" si="3"/>
        <v>06.099.0100</v>
      </c>
      <c r="D87" s="252" t="str">
        <f t="shared" si="4"/>
        <v>06</v>
      </c>
      <c r="E87" s="164" t="s">
        <v>208</v>
      </c>
      <c r="F87" s="165" t="s">
        <v>180</v>
      </c>
      <c r="G87" s="166">
        <v>12000</v>
      </c>
      <c r="H87" s="167">
        <v>1</v>
      </c>
      <c r="I87" s="166">
        <v>12000</v>
      </c>
      <c r="J87" s="165"/>
    </row>
    <row r="88" spans="1:10" ht="52" x14ac:dyDescent="0.35">
      <c r="A88" s="256" t="s">
        <v>908</v>
      </c>
      <c r="B88" s="256" t="s">
        <v>1007</v>
      </c>
      <c r="C88" s="252" t="str">
        <f t="shared" si="3"/>
        <v>06.099.0110</v>
      </c>
      <c r="D88" s="252" t="str">
        <f t="shared" si="4"/>
        <v>06</v>
      </c>
      <c r="E88" s="164" t="s">
        <v>210</v>
      </c>
      <c r="F88" s="165" t="s">
        <v>180</v>
      </c>
      <c r="G88" s="166">
        <v>4000</v>
      </c>
      <c r="H88" s="167">
        <v>3</v>
      </c>
      <c r="I88" s="166">
        <v>12000</v>
      </c>
      <c r="J88" s="165"/>
    </row>
    <row r="89" spans="1:10" x14ac:dyDescent="0.35">
      <c r="A89" s="256" t="s">
        <v>908</v>
      </c>
      <c r="B89" s="256" t="s">
        <v>1008</v>
      </c>
      <c r="C89" s="252" t="str">
        <f t="shared" si="3"/>
        <v>06.099.0120</v>
      </c>
      <c r="D89" s="252" t="str">
        <f t="shared" si="4"/>
        <v>06</v>
      </c>
      <c r="E89" s="164" t="s">
        <v>25</v>
      </c>
      <c r="F89" s="165" t="s">
        <v>15</v>
      </c>
      <c r="G89" s="166"/>
      <c r="H89" s="167" t="s">
        <v>1004</v>
      </c>
      <c r="I89" s="166"/>
      <c r="J89" s="165"/>
    </row>
    <row r="90" spans="1:10" ht="39" x14ac:dyDescent="0.35">
      <c r="A90" s="256" t="s">
        <v>908</v>
      </c>
      <c r="B90" s="256" t="s">
        <v>1009</v>
      </c>
      <c r="C90" s="252" t="str">
        <f t="shared" si="3"/>
        <v>06.099.0130</v>
      </c>
      <c r="D90" s="252" t="str">
        <f t="shared" si="4"/>
        <v>06</v>
      </c>
      <c r="E90" s="164" t="s">
        <v>212</v>
      </c>
      <c r="F90" s="165" t="s">
        <v>180</v>
      </c>
      <c r="G90" s="166">
        <v>3000</v>
      </c>
      <c r="H90" s="167">
        <v>2</v>
      </c>
      <c r="I90" s="166">
        <v>6000</v>
      </c>
      <c r="J90" s="165"/>
    </row>
    <row r="91" spans="1:10" ht="39" x14ac:dyDescent="0.35">
      <c r="A91" s="256" t="s">
        <v>908</v>
      </c>
      <c r="B91" s="256" t="s">
        <v>1010</v>
      </c>
      <c r="C91" s="252" t="str">
        <f t="shared" si="3"/>
        <v>06.099.0140</v>
      </c>
      <c r="D91" s="252" t="str">
        <f t="shared" si="4"/>
        <v>06</v>
      </c>
      <c r="E91" s="164" t="s">
        <v>214</v>
      </c>
      <c r="F91" s="165" t="s">
        <v>180</v>
      </c>
      <c r="G91" s="166">
        <v>4000</v>
      </c>
      <c r="H91" s="167">
        <v>1</v>
      </c>
      <c r="I91" s="166">
        <v>4000</v>
      </c>
      <c r="J91" s="165"/>
    </row>
    <row r="92" spans="1:10" ht="39" x14ac:dyDescent="0.35">
      <c r="A92" s="256" t="s">
        <v>908</v>
      </c>
      <c r="B92" s="256" t="s">
        <v>1011</v>
      </c>
      <c r="C92" s="252" t="str">
        <f t="shared" si="3"/>
        <v>06.099.0145</v>
      </c>
      <c r="D92" s="252" t="str">
        <f t="shared" si="4"/>
        <v>06</v>
      </c>
      <c r="E92" s="164" t="s">
        <v>216</v>
      </c>
      <c r="F92" s="165" t="s">
        <v>180</v>
      </c>
      <c r="G92" s="166">
        <v>1500</v>
      </c>
      <c r="H92" s="167">
        <v>1</v>
      </c>
      <c r="I92" s="166">
        <v>1500</v>
      </c>
      <c r="J92" s="165"/>
    </row>
    <row r="93" spans="1:10" ht="39" x14ac:dyDescent="0.35">
      <c r="A93" s="256" t="s">
        <v>908</v>
      </c>
      <c r="B93" s="256" t="s">
        <v>1012</v>
      </c>
      <c r="C93" s="252" t="str">
        <f t="shared" si="3"/>
        <v>06.099.0146</v>
      </c>
      <c r="D93" s="252" t="str">
        <f t="shared" si="4"/>
        <v>06</v>
      </c>
      <c r="E93" s="164" t="s">
        <v>218</v>
      </c>
      <c r="F93" s="165" t="s">
        <v>180</v>
      </c>
      <c r="G93" s="166">
        <v>2600</v>
      </c>
      <c r="H93" s="167">
        <v>1</v>
      </c>
      <c r="I93" s="166">
        <v>2600</v>
      </c>
      <c r="J93" s="165"/>
    </row>
    <row r="94" spans="1:10" ht="26" x14ac:dyDescent="0.35">
      <c r="A94" s="256" t="s">
        <v>908</v>
      </c>
      <c r="B94" s="256" t="s">
        <v>1013</v>
      </c>
      <c r="C94" s="252" t="str">
        <f t="shared" si="3"/>
        <v>06.099.0150</v>
      </c>
      <c r="D94" s="252" t="str">
        <f t="shared" si="4"/>
        <v>06</v>
      </c>
      <c r="E94" s="164" t="s">
        <v>28</v>
      </c>
      <c r="F94" s="165" t="s">
        <v>15</v>
      </c>
      <c r="G94" s="166"/>
      <c r="H94" s="167" t="s">
        <v>1004</v>
      </c>
      <c r="I94" s="166"/>
      <c r="J94" s="165"/>
    </row>
    <row r="95" spans="1:10" ht="182" x14ac:dyDescent="0.35">
      <c r="A95" s="256" t="s">
        <v>908</v>
      </c>
      <c r="B95" s="256" t="s">
        <v>1014</v>
      </c>
      <c r="C95" s="252" t="str">
        <f t="shared" si="3"/>
        <v>06.099.0220</v>
      </c>
      <c r="D95" s="252" t="str">
        <f t="shared" si="4"/>
        <v>06</v>
      </c>
      <c r="E95" s="164" t="s">
        <v>220</v>
      </c>
      <c r="F95" s="165" t="s">
        <v>934</v>
      </c>
      <c r="G95" s="166">
        <v>3000</v>
      </c>
      <c r="H95" s="167">
        <v>72</v>
      </c>
      <c r="I95" s="166">
        <v>216000</v>
      </c>
      <c r="J95" s="165"/>
    </row>
    <row r="96" spans="1:10" ht="182" x14ac:dyDescent="0.35">
      <c r="A96" s="256" t="s">
        <v>908</v>
      </c>
      <c r="B96" s="256" t="s">
        <v>1015</v>
      </c>
      <c r="C96" s="252" t="str">
        <f t="shared" si="3"/>
        <v>06.099.0230</v>
      </c>
      <c r="D96" s="252" t="str">
        <f t="shared" si="4"/>
        <v>06</v>
      </c>
      <c r="E96" s="164" t="s">
        <v>222</v>
      </c>
      <c r="F96" s="165" t="s">
        <v>177</v>
      </c>
      <c r="G96" s="166">
        <v>25000</v>
      </c>
      <c r="H96" s="167">
        <v>1</v>
      </c>
      <c r="I96" s="166">
        <v>25000</v>
      </c>
      <c r="J96" s="165"/>
    </row>
    <row r="97" spans="1:10" x14ac:dyDescent="0.35">
      <c r="A97" s="256" t="s">
        <v>908</v>
      </c>
      <c r="B97" s="256"/>
      <c r="C97" s="252" t="str">
        <f t="shared" si="3"/>
        <v/>
      </c>
      <c r="D97" s="252" t="str">
        <f t="shared" si="4"/>
        <v/>
      </c>
      <c r="E97" s="164"/>
      <c r="F97" s="165"/>
      <c r="G97" s="166"/>
      <c r="H97" s="167"/>
      <c r="I97" s="166"/>
      <c r="J97" s="165"/>
    </row>
    <row r="98" spans="1:10" ht="26" x14ac:dyDescent="0.35">
      <c r="A98" s="255"/>
      <c r="B98" s="255" t="s">
        <v>1016</v>
      </c>
      <c r="C98" s="255"/>
      <c r="D98" s="251"/>
      <c r="E98" s="160" t="s">
        <v>86</v>
      </c>
      <c r="F98" s="161"/>
      <c r="G98" s="162"/>
      <c r="H98" s="161"/>
      <c r="I98" s="162">
        <f>SUM(I99:I173)</f>
        <v>95964</v>
      </c>
      <c r="J98" s="161"/>
    </row>
    <row r="99" spans="1:10" ht="65" x14ac:dyDescent="0.35">
      <c r="A99" s="256" t="s">
        <v>908</v>
      </c>
      <c r="B99" s="256" t="s">
        <v>1017</v>
      </c>
      <c r="C99" s="252" t="str">
        <f t="shared" ref="C99:C130" si="5">MID(B99,3,11)</f>
        <v>07.011.0000</v>
      </c>
      <c r="D99" s="252" t="str">
        <f t="shared" ref="D99:D162" si="6">LEFT(C99,2)</f>
        <v>07</v>
      </c>
      <c r="E99" s="164" t="s">
        <v>1018</v>
      </c>
      <c r="F99" s="165"/>
      <c r="G99" s="166"/>
      <c r="H99" s="167"/>
      <c r="I99" s="166"/>
      <c r="J99" s="165"/>
    </row>
    <row r="100" spans="1:10" ht="208" x14ac:dyDescent="0.35">
      <c r="A100" s="256" t="s">
        <v>908</v>
      </c>
      <c r="B100" s="256" t="s">
        <v>1019</v>
      </c>
      <c r="C100" s="252" t="str">
        <f t="shared" si="5"/>
        <v>07.011.0400</v>
      </c>
      <c r="D100" s="252" t="str">
        <f t="shared" si="6"/>
        <v>07</v>
      </c>
      <c r="E100" s="164" t="s">
        <v>225</v>
      </c>
      <c r="F100" s="165" t="s">
        <v>934</v>
      </c>
      <c r="G100" s="166">
        <v>101</v>
      </c>
      <c r="H100" s="167">
        <v>11</v>
      </c>
      <c r="I100" s="166">
        <v>1111</v>
      </c>
      <c r="J100" s="165"/>
    </row>
    <row r="101" spans="1:10" ht="208" x14ac:dyDescent="0.35">
      <c r="A101" s="256" t="s">
        <v>908</v>
      </c>
      <c r="B101" s="256" t="s">
        <v>1020</v>
      </c>
      <c r="C101" s="252" t="str">
        <f t="shared" si="5"/>
        <v>07.011.0420</v>
      </c>
      <c r="D101" s="252" t="str">
        <f t="shared" si="6"/>
        <v>07</v>
      </c>
      <c r="E101" s="164" t="s">
        <v>227</v>
      </c>
      <c r="F101" s="165" t="s">
        <v>934</v>
      </c>
      <c r="G101" s="166">
        <v>126</v>
      </c>
      <c r="H101" s="167">
        <v>16</v>
      </c>
      <c r="I101" s="166">
        <v>2016</v>
      </c>
      <c r="J101" s="165"/>
    </row>
    <row r="102" spans="1:10" ht="221" x14ac:dyDescent="0.35">
      <c r="A102" s="256" t="s">
        <v>908</v>
      </c>
      <c r="B102" s="256" t="s">
        <v>1021</v>
      </c>
      <c r="C102" s="252" t="str">
        <f t="shared" si="5"/>
        <v>07.011.0440</v>
      </c>
      <c r="D102" s="252" t="str">
        <f t="shared" si="6"/>
        <v>07</v>
      </c>
      <c r="E102" s="164" t="s">
        <v>229</v>
      </c>
      <c r="F102" s="165" t="s">
        <v>934</v>
      </c>
      <c r="G102" s="166">
        <v>169</v>
      </c>
      <c r="H102" s="167">
        <v>18</v>
      </c>
      <c r="I102" s="166">
        <v>3042</v>
      </c>
      <c r="J102" s="165"/>
    </row>
    <row r="103" spans="1:10" ht="104" x14ac:dyDescent="0.35">
      <c r="A103" s="256" t="s">
        <v>908</v>
      </c>
      <c r="B103" s="256" t="s">
        <v>1022</v>
      </c>
      <c r="C103" s="252" t="str">
        <f t="shared" si="5"/>
        <v>07.012.0000</v>
      </c>
      <c r="D103" s="252" t="str">
        <f t="shared" si="6"/>
        <v>07</v>
      </c>
      <c r="E103" s="164" t="s">
        <v>1023</v>
      </c>
      <c r="F103" s="165"/>
      <c r="G103" s="166"/>
      <c r="H103" s="167"/>
      <c r="I103" s="166"/>
      <c r="J103" s="165"/>
    </row>
    <row r="104" spans="1:10" ht="234" x14ac:dyDescent="0.35">
      <c r="A104" s="256" t="s">
        <v>908</v>
      </c>
      <c r="B104" s="256" t="s">
        <v>1024</v>
      </c>
      <c r="C104" s="252" t="str">
        <f t="shared" si="5"/>
        <v>07.012.1000</v>
      </c>
      <c r="D104" s="252" t="str">
        <f t="shared" si="6"/>
        <v>07</v>
      </c>
      <c r="E104" s="164" t="s">
        <v>231</v>
      </c>
      <c r="F104" s="165" t="s">
        <v>934</v>
      </c>
      <c r="G104" s="166">
        <v>78</v>
      </c>
      <c r="H104" s="167">
        <v>13</v>
      </c>
      <c r="I104" s="166">
        <v>1014</v>
      </c>
      <c r="J104" s="165"/>
    </row>
    <row r="105" spans="1:10" ht="234" x14ac:dyDescent="0.35">
      <c r="A105" s="256" t="s">
        <v>908</v>
      </c>
      <c r="B105" s="256" t="s">
        <v>1025</v>
      </c>
      <c r="C105" s="252" t="str">
        <f t="shared" si="5"/>
        <v>07.012.1010</v>
      </c>
      <c r="D105" s="252" t="str">
        <f t="shared" si="6"/>
        <v>07</v>
      </c>
      <c r="E105" s="164" t="s">
        <v>233</v>
      </c>
      <c r="F105" s="165" t="s">
        <v>934</v>
      </c>
      <c r="G105" s="166">
        <v>91</v>
      </c>
      <c r="H105" s="167">
        <v>6</v>
      </c>
      <c r="I105" s="166">
        <v>546</v>
      </c>
      <c r="J105" s="165"/>
    </row>
    <row r="106" spans="1:10" ht="78" x14ac:dyDescent="0.35">
      <c r="A106" s="256" t="s">
        <v>908</v>
      </c>
      <c r="B106" s="256" t="s">
        <v>1026</v>
      </c>
      <c r="C106" s="252" t="str">
        <f t="shared" si="5"/>
        <v>07.013.0000</v>
      </c>
      <c r="D106" s="252" t="str">
        <f t="shared" si="6"/>
        <v>07</v>
      </c>
      <c r="E106" s="164" t="s">
        <v>1027</v>
      </c>
      <c r="F106" s="165"/>
      <c r="G106" s="166"/>
      <c r="H106" s="167"/>
      <c r="I106" s="166"/>
      <c r="J106" s="165"/>
    </row>
    <row r="107" spans="1:10" ht="208" x14ac:dyDescent="0.35">
      <c r="A107" s="256" t="s">
        <v>908</v>
      </c>
      <c r="B107" s="256" t="s">
        <v>1028</v>
      </c>
      <c r="C107" s="252" t="str">
        <f t="shared" si="5"/>
        <v>07.013.0020</v>
      </c>
      <c r="D107" s="252" t="str">
        <f t="shared" si="6"/>
        <v>07</v>
      </c>
      <c r="E107" s="164" t="s">
        <v>235</v>
      </c>
      <c r="F107" s="165" t="s">
        <v>934</v>
      </c>
      <c r="G107" s="166">
        <v>118</v>
      </c>
      <c r="H107" s="167">
        <v>12</v>
      </c>
      <c r="I107" s="166">
        <v>1416</v>
      </c>
      <c r="J107" s="165"/>
    </row>
    <row r="108" spans="1:10" ht="286" x14ac:dyDescent="0.35">
      <c r="A108" s="256" t="s">
        <v>908</v>
      </c>
      <c r="B108" s="256" t="s">
        <v>1029</v>
      </c>
      <c r="C108" s="252" t="str">
        <f t="shared" si="5"/>
        <v>07.013.0040</v>
      </c>
      <c r="D108" s="252" t="str">
        <f t="shared" si="6"/>
        <v>07</v>
      </c>
      <c r="E108" s="164" t="s">
        <v>237</v>
      </c>
      <c r="F108" s="165" t="s">
        <v>934</v>
      </c>
      <c r="G108" s="166">
        <v>154</v>
      </c>
      <c r="H108" s="167">
        <v>10</v>
      </c>
      <c r="I108" s="166">
        <v>1540</v>
      </c>
      <c r="J108" s="165"/>
    </row>
    <row r="109" spans="1:10" ht="260" x14ac:dyDescent="0.35">
      <c r="A109" s="256" t="s">
        <v>908</v>
      </c>
      <c r="B109" s="256" t="s">
        <v>1030</v>
      </c>
      <c r="C109" s="252" t="str">
        <f t="shared" si="5"/>
        <v>07.013.0050</v>
      </c>
      <c r="D109" s="252" t="str">
        <f t="shared" si="6"/>
        <v>07</v>
      </c>
      <c r="E109" s="164" t="s">
        <v>239</v>
      </c>
      <c r="F109" s="165" t="s">
        <v>934</v>
      </c>
      <c r="G109" s="166">
        <v>163</v>
      </c>
      <c r="H109" s="167">
        <v>26</v>
      </c>
      <c r="I109" s="166">
        <v>4238</v>
      </c>
      <c r="J109" s="165"/>
    </row>
    <row r="110" spans="1:10" ht="260" x14ac:dyDescent="0.35">
      <c r="A110" s="256" t="s">
        <v>908</v>
      </c>
      <c r="B110" s="256" t="s">
        <v>1031</v>
      </c>
      <c r="C110" s="252" t="str">
        <f t="shared" si="5"/>
        <v>07.013.0060</v>
      </c>
      <c r="D110" s="252" t="str">
        <f t="shared" si="6"/>
        <v>07</v>
      </c>
      <c r="E110" s="164" t="s">
        <v>241</v>
      </c>
      <c r="F110" s="165" t="s">
        <v>934</v>
      </c>
      <c r="G110" s="166">
        <v>190</v>
      </c>
      <c r="H110" s="167">
        <v>13</v>
      </c>
      <c r="I110" s="166">
        <v>2470</v>
      </c>
      <c r="J110" s="165"/>
    </row>
    <row r="111" spans="1:10" ht="260" x14ac:dyDescent="0.35">
      <c r="A111" s="256" t="s">
        <v>908</v>
      </c>
      <c r="B111" s="256" t="s">
        <v>1032</v>
      </c>
      <c r="C111" s="252" t="str">
        <f t="shared" si="5"/>
        <v>07.013.0320</v>
      </c>
      <c r="D111" s="252" t="str">
        <f t="shared" si="6"/>
        <v>07</v>
      </c>
      <c r="E111" s="164" t="s">
        <v>243</v>
      </c>
      <c r="F111" s="165" t="s">
        <v>934</v>
      </c>
      <c r="G111" s="166">
        <v>146</v>
      </c>
      <c r="H111" s="167">
        <v>10</v>
      </c>
      <c r="I111" s="166">
        <v>1460</v>
      </c>
      <c r="J111" s="165"/>
    </row>
    <row r="112" spans="1:10" ht="260" x14ac:dyDescent="0.35">
      <c r="A112" s="256" t="s">
        <v>908</v>
      </c>
      <c r="B112" s="256" t="s">
        <v>1033</v>
      </c>
      <c r="C112" s="252" t="str">
        <f t="shared" si="5"/>
        <v>07.013.0350</v>
      </c>
      <c r="D112" s="252" t="str">
        <f t="shared" si="6"/>
        <v>07</v>
      </c>
      <c r="E112" s="164" t="s">
        <v>245</v>
      </c>
      <c r="F112" s="165" t="s">
        <v>934</v>
      </c>
      <c r="G112" s="166">
        <v>260</v>
      </c>
      <c r="H112" s="167">
        <v>14</v>
      </c>
      <c r="I112" s="166">
        <v>3640</v>
      </c>
      <c r="J112" s="165"/>
    </row>
    <row r="113" spans="1:10" ht="65" x14ac:dyDescent="0.35">
      <c r="A113" s="256" t="s">
        <v>908</v>
      </c>
      <c r="B113" s="256" t="s">
        <v>1034</v>
      </c>
      <c r="C113" s="252" t="str">
        <f t="shared" si="5"/>
        <v>07.021.0000</v>
      </c>
      <c r="D113" s="252" t="str">
        <f t="shared" si="6"/>
        <v>07</v>
      </c>
      <c r="E113" s="164" t="s">
        <v>1035</v>
      </c>
      <c r="F113" s="165"/>
      <c r="G113" s="166"/>
      <c r="H113" s="167"/>
      <c r="I113" s="166"/>
      <c r="J113" s="165"/>
    </row>
    <row r="114" spans="1:10" ht="143" x14ac:dyDescent="0.35">
      <c r="A114" s="256" t="s">
        <v>908</v>
      </c>
      <c r="B114" s="256" t="s">
        <v>1036</v>
      </c>
      <c r="C114" s="252" t="str">
        <f t="shared" si="5"/>
        <v>07.021.0240</v>
      </c>
      <c r="D114" s="252" t="str">
        <f t="shared" si="6"/>
        <v>07</v>
      </c>
      <c r="E114" s="164" t="s">
        <v>247</v>
      </c>
      <c r="F114" s="165" t="s">
        <v>180</v>
      </c>
      <c r="G114" s="166">
        <v>382</v>
      </c>
      <c r="H114" s="167">
        <v>1</v>
      </c>
      <c r="I114" s="166">
        <v>382</v>
      </c>
      <c r="J114" s="165"/>
    </row>
    <row r="115" spans="1:10" ht="169" x14ac:dyDescent="0.35">
      <c r="A115" s="256" t="s">
        <v>908</v>
      </c>
      <c r="B115" s="256" t="s">
        <v>1037</v>
      </c>
      <c r="C115" s="252" t="str">
        <f t="shared" si="5"/>
        <v>07.021.0400</v>
      </c>
      <c r="D115" s="252" t="str">
        <f t="shared" si="6"/>
        <v>07</v>
      </c>
      <c r="E115" s="164" t="s">
        <v>249</v>
      </c>
      <c r="F115" s="165" t="s">
        <v>180</v>
      </c>
      <c r="G115" s="166">
        <v>129</v>
      </c>
      <c r="H115" s="167">
        <v>2</v>
      </c>
      <c r="I115" s="166">
        <v>258</v>
      </c>
      <c r="J115" s="165"/>
    </row>
    <row r="116" spans="1:10" ht="169" x14ac:dyDescent="0.35">
      <c r="A116" s="256" t="s">
        <v>908</v>
      </c>
      <c r="B116" s="256" t="s">
        <v>1038</v>
      </c>
      <c r="C116" s="252" t="str">
        <f t="shared" si="5"/>
        <v>07.021.0420</v>
      </c>
      <c r="D116" s="252" t="str">
        <f t="shared" si="6"/>
        <v>07</v>
      </c>
      <c r="E116" s="164" t="s">
        <v>251</v>
      </c>
      <c r="F116" s="165" t="s">
        <v>180</v>
      </c>
      <c r="G116" s="166">
        <v>184</v>
      </c>
      <c r="H116" s="167">
        <v>2</v>
      </c>
      <c r="I116" s="166">
        <v>368</v>
      </c>
      <c r="J116" s="165"/>
    </row>
    <row r="117" spans="1:10" ht="169" x14ac:dyDescent="0.35">
      <c r="A117" s="256" t="s">
        <v>908</v>
      </c>
      <c r="B117" s="256" t="s">
        <v>1039</v>
      </c>
      <c r="C117" s="252" t="str">
        <f t="shared" si="5"/>
        <v>07.021.0450</v>
      </c>
      <c r="D117" s="252" t="str">
        <f t="shared" si="6"/>
        <v>07</v>
      </c>
      <c r="E117" s="164" t="s">
        <v>253</v>
      </c>
      <c r="F117" s="165" t="s">
        <v>180</v>
      </c>
      <c r="G117" s="166">
        <v>400</v>
      </c>
      <c r="H117" s="167">
        <v>2</v>
      </c>
      <c r="I117" s="166">
        <v>800</v>
      </c>
      <c r="J117" s="165"/>
    </row>
    <row r="118" spans="1:10" ht="39" x14ac:dyDescent="0.35">
      <c r="A118" s="256" t="s">
        <v>908</v>
      </c>
      <c r="B118" s="256" t="s">
        <v>1040</v>
      </c>
      <c r="C118" s="252" t="str">
        <f t="shared" si="5"/>
        <v>07.031.0000</v>
      </c>
      <c r="D118" s="252" t="str">
        <f t="shared" si="6"/>
        <v>07</v>
      </c>
      <c r="E118" s="164" t="s">
        <v>1041</v>
      </c>
      <c r="F118" s="165"/>
      <c r="G118" s="166"/>
      <c r="H118" s="167"/>
      <c r="I118" s="166"/>
      <c r="J118" s="165"/>
    </row>
    <row r="119" spans="1:10" ht="169" x14ac:dyDescent="0.35">
      <c r="A119" s="256" t="s">
        <v>908</v>
      </c>
      <c r="B119" s="256" t="s">
        <v>1042</v>
      </c>
      <c r="C119" s="252" t="str">
        <f t="shared" si="5"/>
        <v>07.031.0310</v>
      </c>
      <c r="D119" s="252" t="str">
        <f t="shared" si="6"/>
        <v>07</v>
      </c>
      <c r="E119" s="164" t="s">
        <v>255</v>
      </c>
      <c r="F119" s="165" t="s">
        <v>934</v>
      </c>
      <c r="G119" s="166">
        <v>102</v>
      </c>
      <c r="H119" s="167">
        <v>30</v>
      </c>
      <c r="I119" s="166">
        <v>3060</v>
      </c>
      <c r="J119" s="165"/>
    </row>
    <row r="120" spans="1:10" ht="208" x14ac:dyDescent="0.35">
      <c r="A120" s="256" t="s">
        <v>908</v>
      </c>
      <c r="B120" s="256" t="s">
        <v>1043</v>
      </c>
      <c r="C120" s="252" t="str">
        <f t="shared" si="5"/>
        <v>07.031.0395</v>
      </c>
      <c r="D120" s="252" t="str">
        <f t="shared" si="6"/>
        <v>07</v>
      </c>
      <c r="E120" s="164" t="s">
        <v>257</v>
      </c>
      <c r="F120" s="165" t="s">
        <v>934</v>
      </c>
      <c r="G120" s="166">
        <v>101</v>
      </c>
      <c r="H120" s="167">
        <v>30</v>
      </c>
      <c r="I120" s="166">
        <v>3030</v>
      </c>
      <c r="J120" s="165"/>
    </row>
    <row r="121" spans="1:10" ht="208" x14ac:dyDescent="0.35">
      <c r="A121" s="256" t="s">
        <v>908</v>
      </c>
      <c r="B121" s="256" t="s">
        <v>1044</v>
      </c>
      <c r="C121" s="252" t="str">
        <f t="shared" si="5"/>
        <v>07.031.0430</v>
      </c>
      <c r="D121" s="252" t="str">
        <f t="shared" si="6"/>
        <v>07</v>
      </c>
      <c r="E121" s="164" t="s">
        <v>259</v>
      </c>
      <c r="F121" s="165" t="s">
        <v>934</v>
      </c>
      <c r="G121" s="166">
        <v>136</v>
      </c>
      <c r="H121" s="167">
        <v>11</v>
      </c>
      <c r="I121" s="166">
        <v>1496</v>
      </c>
      <c r="J121" s="165"/>
    </row>
    <row r="122" spans="1:10" ht="247" x14ac:dyDescent="0.35">
      <c r="A122" s="256" t="s">
        <v>908</v>
      </c>
      <c r="B122" s="256" t="s">
        <v>1045</v>
      </c>
      <c r="C122" s="252" t="str">
        <f t="shared" si="5"/>
        <v>07.031.0446</v>
      </c>
      <c r="D122" s="252" t="str">
        <f t="shared" si="6"/>
        <v>07</v>
      </c>
      <c r="E122" s="164" t="s">
        <v>261</v>
      </c>
      <c r="F122" s="165" t="s">
        <v>934</v>
      </c>
      <c r="G122" s="166">
        <v>116</v>
      </c>
      <c r="H122" s="167">
        <v>30</v>
      </c>
      <c r="I122" s="166">
        <v>3480</v>
      </c>
      <c r="J122" s="165"/>
    </row>
    <row r="123" spans="1:10" ht="104" x14ac:dyDescent="0.35">
      <c r="A123" s="256" t="s">
        <v>908</v>
      </c>
      <c r="B123" s="256" t="s">
        <v>1046</v>
      </c>
      <c r="C123" s="252" t="str">
        <f t="shared" si="5"/>
        <v>07.033.0000</v>
      </c>
      <c r="D123" s="252" t="str">
        <f t="shared" si="6"/>
        <v>07</v>
      </c>
      <c r="E123" s="164" t="s">
        <v>1047</v>
      </c>
      <c r="F123" s="165"/>
      <c r="G123" s="166"/>
      <c r="H123" s="167"/>
      <c r="I123" s="166">
        <v>0</v>
      </c>
      <c r="J123" s="165"/>
    </row>
    <row r="124" spans="1:10" ht="273" x14ac:dyDescent="0.35">
      <c r="A124" s="256" t="s">
        <v>908</v>
      </c>
      <c r="B124" s="256" t="s">
        <v>1048</v>
      </c>
      <c r="C124" s="252" t="str">
        <f t="shared" si="5"/>
        <v>07.033.0010</v>
      </c>
      <c r="D124" s="252" t="str">
        <f t="shared" si="6"/>
        <v>07</v>
      </c>
      <c r="E124" s="164" t="s">
        <v>263</v>
      </c>
      <c r="F124" s="165" t="s">
        <v>180</v>
      </c>
      <c r="G124" s="166">
        <v>79</v>
      </c>
      <c r="H124" s="167">
        <v>12</v>
      </c>
      <c r="I124" s="166">
        <v>948</v>
      </c>
      <c r="J124" s="165"/>
    </row>
    <row r="125" spans="1:10" ht="52" x14ac:dyDescent="0.35">
      <c r="A125" s="256" t="s">
        <v>908</v>
      </c>
      <c r="B125" s="256" t="s">
        <v>1049</v>
      </c>
      <c r="C125" s="252" t="str">
        <f t="shared" si="5"/>
        <v>07.033.1010</v>
      </c>
      <c r="D125" s="252" t="str">
        <f t="shared" si="6"/>
        <v>07</v>
      </c>
      <c r="E125" s="164" t="s">
        <v>265</v>
      </c>
      <c r="F125" s="165" t="s">
        <v>934</v>
      </c>
      <c r="G125" s="166">
        <v>74</v>
      </c>
      <c r="H125" s="167">
        <v>2</v>
      </c>
      <c r="I125" s="166">
        <v>148</v>
      </c>
      <c r="J125" s="165"/>
    </row>
    <row r="126" spans="1:10" ht="78" x14ac:dyDescent="0.35">
      <c r="A126" s="256" t="s">
        <v>908</v>
      </c>
      <c r="B126" s="256" t="s">
        <v>1050</v>
      </c>
      <c r="C126" s="252" t="str">
        <f t="shared" si="5"/>
        <v>07.034.0000</v>
      </c>
      <c r="D126" s="252" t="str">
        <f t="shared" si="6"/>
        <v>07</v>
      </c>
      <c r="E126" s="164" t="s">
        <v>1051</v>
      </c>
      <c r="F126" s="165"/>
      <c r="G126" s="166"/>
      <c r="H126" s="167"/>
      <c r="I126" s="166"/>
      <c r="J126" s="165"/>
    </row>
    <row r="127" spans="1:10" ht="143" x14ac:dyDescent="0.35">
      <c r="A127" s="256" t="s">
        <v>908</v>
      </c>
      <c r="B127" s="256" t="s">
        <v>1052</v>
      </c>
      <c r="C127" s="252" t="str">
        <f t="shared" si="5"/>
        <v>07.034.0040</v>
      </c>
      <c r="D127" s="252" t="str">
        <f t="shared" si="6"/>
        <v>07</v>
      </c>
      <c r="E127" s="164" t="s">
        <v>267</v>
      </c>
      <c r="F127" s="165" t="s">
        <v>180</v>
      </c>
      <c r="G127" s="166">
        <v>1000</v>
      </c>
      <c r="H127" s="167">
        <v>1</v>
      </c>
      <c r="I127" s="166">
        <v>1000</v>
      </c>
      <c r="J127" s="165"/>
    </row>
    <row r="128" spans="1:10" ht="143" x14ac:dyDescent="0.35">
      <c r="A128" s="256" t="s">
        <v>908</v>
      </c>
      <c r="B128" s="256" t="s">
        <v>1053</v>
      </c>
      <c r="C128" s="252" t="str">
        <f t="shared" si="5"/>
        <v>07.034.0045</v>
      </c>
      <c r="D128" s="252" t="str">
        <f t="shared" si="6"/>
        <v>07</v>
      </c>
      <c r="E128" s="164" t="s">
        <v>269</v>
      </c>
      <c r="F128" s="165" t="s">
        <v>180</v>
      </c>
      <c r="G128" s="166">
        <v>390</v>
      </c>
      <c r="H128" s="167">
        <v>1</v>
      </c>
      <c r="I128" s="166">
        <v>390</v>
      </c>
      <c r="J128" s="165"/>
    </row>
    <row r="129" spans="1:10" ht="104" x14ac:dyDescent="0.35">
      <c r="A129" s="256" t="s">
        <v>908</v>
      </c>
      <c r="B129" s="256" t="s">
        <v>1054</v>
      </c>
      <c r="C129" s="252" t="str">
        <f t="shared" si="5"/>
        <v>07.034.0402</v>
      </c>
      <c r="D129" s="252" t="str">
        <f t="shared" si="6"/>
        <v>07</v>
      </c>
      <c r="E129" s="164" t="s">
        <v>271</v>
      </c>
      <c r="F129" s="165" t="s">
        <v>180</v>
      </c>
      <c r="G129" s="166">
        <v>350</v>
      </c>
      <c r="H129" s="167">
        <v>1</v>
      </c>
      <c r="I129" s="166">
        <v>350</v>
      </c>
      <c r="J129" s="165"/>
    </row>
    <row r="130" spans="1:10" ht="52" x14ac:dyDescent="0.35">
      <c r="A130" s="256" t="s">
        <v>908</v>
      </c>
      <c r="B130" s="256" t="s">
        <v>1055</v>
      </c>
      <c r="C130" s="252" t="str">
        <f t="shared" si="5"/>
        <v>07.041.0000</v>
      </c>
      <c r="D130" s="252" t="str">
        <f t="shared" si="6"/>
        <v>07</v>
      </c>
      <c r="E130" s="164" t="s">
        <v>1056</v>
      </c>
      <c r="F130" s="165"/>
      <c r="G130" s="166"/>
      <c r="H130" s="167"/>
      <c r="I130" s="166"/>
      <c r="J130" s="165"/>
    </row>
    <row r="131" spans="1:10" ht="26" x14ac:dyDescent="0.35">
      <c r="A131" s="256" t="s">
        <v>908</v>
      </c>
      <c r="B131" s="256" t="s">
        <v>1057</v>
      </c>
      <c r="C131" s="252" t="str">
        <f t="shared" ref="C131:C162" si="7">MID(B131,3,11)</f>
        <v>07.041.0084</v>
      </c>
      <c r="D131" s="252" t="str">
        <f t="shared" si="6"/>
        <v>07</v>
      </c>
      <c r="E131" s="164" t="s">
        <v>273</v>
      </c>
      <c r="F131" s="165" t="s">
        <v>1058</v>
      </c>
      <c r="G131" s="166">
        <v>0</v>
      </c>
      <c r="H131" s="167">
        <v>0</v>
      </c>
      <c r="I131" s="166"/>
      <c r="J131" s="165"/>
    </row>
    <row r="132" spans="1:10" ht="208" x14ac:dyDescent="0.35">
      <c r="A132" s="256" t="s">
        <v>908</v>
      </c>
      <c r="B132" s="256" t="s">
        <v>1059</v>
      </c>
      <c r="C132" s="252" t="str">
        <f t="shared" si="7"/>
        <v>07.041.0110</v>
      </c>
      <c r="D132" s="252" t="str">
        <f t="shared" si="6"/>
        <v>07</v>
      </c>
      <c r="E132" s="164" t="s">
        <v>275</v>
      </c>
      <c r="F132" s="165" t="s">
        <v>180</v>
      </c>
      <c r="G132" s="166">
        <v>1830</v>
      </c>
      <c r="H132" s="167">
        <v>1</v>
      </c>
      <c r="I132" s="166">
        <v>1830</v>
      </c>
      <c r="J132" s="165"/>
    </row>
    <row r="133" spans="1:10" ht="273" x14ac:dyDescent="0.35">
      <c r="A133" s="256" t="s">
        <v>908</v>
      </c>
      <c r="B133" s="256" t="s">
        <v>1060</v>
      </c>
      <c r="C133" s="252" t="str">
        <f t="shared" si="7"/>
        <v>07.041.0220</v>
      </c>
      <c r="D133" s="252" t="str">
        <f t="shared" si="6"/>
        <v>07</v>
      </c>
      <c r="E133" s="164" t="s">
        <v>277</v>
      </c>
      <c r="F133" s="165" t="s">
        <v>177</v>
      </c>
      <c r="G133" s="166">
        <v>1690</v>
      </c>
      <c r="H133" s="167">
        <v>1</v>
      </c>
      <c r="I133" s="166">
        <v>1690</v>
      </c>
      <c r="J133" s="165"/>
    </row>
    <row r="134" spans="1:10" x14ac:dyDescent="0.35">
      <c r="A134" s="256" t="s">
        <v>908</v>
      </c>
      <c r="B134" s="256" t="s">
        <v>1061</v>
      </c>
      <c r="C134" s="252" t="str">
        <f t="shared" si="7"/>
        <v>07.042.0000</v>
      </c>
      <c r="D134" s="252" t="str">
        <f t="shared" si="6"/>
        <v>07</v>
      </c>
      <c r="E134" s="164" t="s">
        <v>1062</v>
      </c>
      <c r="F134" s="165"/>
      <c r="G134" s="166"/>
      <c r="H134" s="167"/>
      <c r="I134" s="166">
        <v>0</v>
      </c>
      <c r="J134" s="165"/>
    </row>
    <row r="135" spans="1:10" ht="143" x14ac:dyDescent="0.35">
      <c r="A135" s="256" t="s">
        <v>908</v>
      </c>
      <c r="B135" s="256" t="s">
        <v>1063</v>
      </c>
      <c r="C135" s="252" t="str">
        <f t="shared" si="7"/>
        <v>07.042.0034</v>
      </c>
      <c r="D135" s="252" t="str">
        <f t="shared" si="6"/>
        <v>07</v>
      </c>
      <c r="E135" s="164" t="s">
        <v>279</v>
      </c>
      <c r="F135" s="165" t="s">
        <v>180</v>
      </c>
      <c r="G135" s="166">
        <v>760</v>
      </c>
      <c r="H135" s="167">
        <v>1</v>
      </c>
      <c r="I135" s="166">
        <v>760</v>
      </c>
      <c r="J135" s="165"/>
    </row>
    <row r="136" spans="1:10" ht="130" x14ac:dyDescent="0.35">
      <c r="A136" s="256" t="s">
        <v>908</v>
      </c>
      <c r="B136" s="256" t="s">
        <v>1064</v>
      </c>
      <c r="C136" s="252" t="str">
        <f t="shared" si="7"/>
        <v>07.042.0315</v>
      </c>
      <c r="D136" s="252" t="str">
        <f t="shared" si="6"/>
        <v>07</v>
      </c>
      <c r="E136" s="164" t="s">
        <v>281</v>
      </c>
      <c r="F136" s="165" t="s">
        <v>180</v>
      </c>
      <c r="G136" s="166">
        <v>1370</v>
      </c>
      <c r="H136" s="167">
        <v>1</v>
      </c>
      <c r="I136" s="166">
        <v>1370</v>
      </c>
      <c r="J136" s="165"/>
    </row>
    <row r="137" spans="1:10" ht="65" x14ac:dyDescent="0.35">
      <c r="A137" s="256" t="s">
        <v>908</v>
      </c>
      <c r="B137" s="256" t="s">
        <v>1065</v>
      </c>
      <c r="C137" s="252" t="str">
        <f t="shared" si="7"/>
        <v>07.045.0000</v>
      </c>
      <c r="D137" s="252" t="str">
        <f t="shared" si="6"/>
        <v>07</v>
      </c>
      <c r="E137" s="164" t="s">
        <v>1066</v>
      </c>
      <c r="F137" s="165"/>
      <c r="G137" s="166"/>
      <c r="H137" s="167"/>
      <c r="I137" s="166">
        <v>0</v>
      </c>
      <c r="J137" s="165"/>
    </row>
    <row r="138" spans="1:10" ht="104" x14ac:dyDescent="0.35">
      <c r="A138" s="256" t="s">
        <v>908</v>
      </c>
      <c r="B138" s="256" t="s">
        <v>1067</v>
      </c>
      <c r="C138" s="252" t="str">
        <f t="shared" si="7"/>
        <v>07.045.0010</v>
      </c>
      <c r="D138" s="252" t="str">
        <f t="shared" si="6"/>
        <v>07</v>
      </c>
      <c r="E138" s="164" t="s">
        <v>283</v>
      </c>
      <c r="F138" s="165" t="s">
        <v>180</v>
      </c>
      <c r="G138" s="166">
        <v>136</v>
      </c>
      <c r="H138" s="167">
        <v>1</v>
      </c>
      <c r="I138" s="166">
        <v>136</v>
      </c>
      <c r="J138" s="165"/>
    </row>
    <row r="139" spans="1:10" ht="221" x14ac:dyDescent="0.35">
      <c r="A139" s="256" t="s">
        <v>908</v>
      </c>
      <c r="B139" s="256" t="s">
        <v>1068</v>
      </c>
      <c r="C139" s="252" t="str">
        <f t="shared" si="7"/>
        <v>07.045.0134</v>
      </c>
      <c r="D139" s="252" t="str">
        <f t="shared" si="6"/>
        <v>07</v>
      </c>
      <c r="E139" s="164" t="s">
        <v>285</v>
      </c>
      <c r="F139" s="165" t="s">
        <v>180</v>
      </c>
      <c r="G139" s="166">
        <v>1010</v>
      </c>
      <c r="H139" s="167">
        <v>1</v>
      </c>
      <c r="I139" s="166">
        <v>1010</v>
      </c>
      <c r="J139" s="165"/>
    </row>
    <row r="140" spans="1:10" ht="247" x14ac:dyDescent="0.35">
      <c r="A140" s="256" t="s">
        <v>908</v>
      </c>
      <c r="B140" s="256" t="s">
        <v>1069</v>
      </c>
      <c r="C140" s="252" t="str">
        <f t="shared" si="7"/>
        <v>07.045.0183</v>
      </c>
      <c r="D140" s="252" t="str">
        <f t="shared" si="6"/>
        <v>07</v>
      </c>
      <c r="E140" s="164" t="s">
        <v>287</v>
      </c>
      <c r="F140" s="165" t="s">
        <v>180</v>
      </c>
      <c r="G140" s="166">
        <v>890</v>
      </c>
      <c r="H140" s="167">
        <v>1</v>
      </c>
      <c r="I140" s="166">
        <v>890</v>
      </c>
      <c r="J140" s="165"/>
    </row>
    <row r="141" spans="1:10" ht="169" x14ac:dyDescent="0.35">
      <c r="A141" s="256" t="s">
        <v>908</v>
      </c>
      <c r="B141" s="256" t="s">
        <v>1070</v>
      </c>
      <c r="C141" s="252" t="str">
        <f t="shared" si="7"/>
        <v>07.045.0205</v>
      </c>
      <c r="D141" s="252" t="str">
        <f t="shared" si="6"/>
        <v>07</v>
      </c>
      <c r="E141" s="164" t="s">
        <v>289</v>
      </c>
      <c r="F141" s="165" t="s">
        <v>180</v>
      </c>
      <c r="G141" s="166">
        <v>1340</v>
      </c>
      <c r="H141" s="167">
        <v>1</v>
      </c>
      <c r="I141" s="166">
        <v>1340</v>
      </c>
      <c r="J141" s="165"/>
    </row>
    <row r="142" spans="1:10" ht="91" x14ac:dyDescent="0.35">
      <c r="A142" s="256" t="s">
        <v>908</v>
      </c>
      <c r="B142" s="256" t="s">
        <v>1071</v>
      </c>
      <c r="C142" s="252" t="str">
        <f t="shared" si="7"/>
        <v>07.048.0000</v>
      </c>
      <c r="D142" s="252" t="str">
        <f t="shared" si="6"/>
        <v>07</v>
      </c>
      <c r="E142" s="164" t="s">
        <v>1072</v>
      </c>
      <c r="F142" s="165"/>
      <c r="G142" s="166"/>
      <c r="H142" s="167"/>
      <c r="I142" s="166"/>
      <c r="J142" s="165"/>
    </row>
    <row r="143" spans="1:10" ht="409.5" x14ac:dyDescent="0.35">
      <c r="A143" s="256" t="s">
        <v>908</v>
      </c>
      <c r="B143" s="256" t="s">
        <v>1073</v>
      </c>
      <c r="C143" s="252" t="str">
        <f t="shared" si="7"/>
        <v>07.048.0360</v>
      </c>
      <c r="D143" s="252" t="str">
        <f t="shared" si="6"/>
        <v>07</v>
      </c>
      <c r="E143" s="164" t="s">
        <v>291</v>
      </c>
      <c r="F143" s="165" t="s">
        <v>177</v>
      </c>
      <c r="G143" s="166">
        <v>5400</v>
      </c>
      <c r="H143" s="167">
        <v>2</v>
      </c>
      <c r="I143" s="166">
        <v>10800</v>
      </c>
      <c r="J143" s="165"/>
    </row>
    <row r="144" spans="1:10" ht="26" x14ac:dyDescent="0.35">
      <c r="A144" s="256" t="s">
        <v>908</v>
      </c>
      <c r="B144" s="256" t="s">
        <v>1074</v>
      </c>
      <c r="C144" s="252" t="str">
        <f t="shared" si="7"/>
        <v>07.050.0000</v>
      </c>
      <c r="D144" s="252" t="str">
        <f t="shared" si="6"/>
        <v>07</v>
      </c>
      <c r="E144" s="164" t="s">
        <v>1075</v>
      </c>
      <c r="F144" s="165"/>
      <c r="G144" s="166"/>
      <c r="H144" s="167"/>
      <c r="I144" s="166"/>
      <c r="J144" s="165"/>
    </row>
    <row r="145" spans="1:10" ht="221" x14ac:dyDescent="0.35">
      <c r="A145" s="256" t="s">
        <v>908</v>
      </c>
      <c r="B145" s="256" t="s">
        <v>1076</v>
      </c>
      <c r="C145" s="252" t="str">
        <f t="shared" si="7"/>
        <v>07.050.0020</v>
      </c>
      <c r="D145" s="252" t="str">
        <f t="shared" si="6"/>
        <v>07</v>
      </c>
      <c r="E145" s="164" t="s">
        <v>293</v>
      </c>
      <c r="F145" s="165" t="s">
        <v>934</v>
      </c>
      <c r="G145" s="166">
        <v>280</v>
      </c>
      <c r="H145" s="167">
        <v>12</v>
      </c>
      <c r="I145" s="166">
        <v>3360</v>
      </c>
      <c r="J145" s="165"/>
    </row>
    <row r="146" spans="1:10" ht="130" x14ac:dyDescent="0.35">
      <c r="A146" s="256" t="s">
        <v>908</v>
      </c>
      <c r="B146" s="256" t="s">
        <v>1077</v>
      </c>
      <c r="C146" s="252" t="str">
        <f t="shared" si="7"/>
        <v>07.050.0025</v>
      </c>
      <c r="D146" s="252" t="str">
        <f t="shared" si="6"/>
        <v>07</v>
      </c>
      <c r="E146" s="164" t="s">
        <v>295</v>
      </c>
      <c r="F146" s="165" t="s">
        <v>180</v>
      </c>
      <c r="G146" s="166">
        <v>220</v>
      </c>
      <c r="H146" s="167">
        <v>6</v>
      </c>
      <c r="I146" s="166">
        <v>1320</v>
      </c>
      <c r="J146" s="165"/>
    </row>
    <row r="147" spans="1:10" ht="156" x14ac:dyDescent="0.35">
      <c r="A147" s="256" t="s">
        <v>908</v>
      </c>
      <c r="B147" s="256" t="s">
        <v>1078</v>
      </c>
      <c r="C147" s="252" t="str">
        <f t="shared" si="7"/>
        <v>07.050.0220</v>
      </c>
      <c r="D147" s="252" t="str">
        <f t="shared" si="6"/>
        <v>07</v>
      </c>
      <c r="E147" s="164" t="s">
        <v>297</v>
      </c>
      <c r="F147" s="165" t="s">
        <v>180</v>
      </c>
      <c r="G147" s="166">
        <v>1790</v>
      </c>
      <c r="H147" s="167">
        <v>2</v>
      </c>
      <c r="I147" s="166">
        <v>3580</v>
      </c>
      <c r="J147" s="165"/>
    </row>
    <row r="148" spans="1:10" ht="39" x14ac:dyDescent="0.35">
      <c r="A148" s="256" t="s">
        <v>908</v>
      </c>
      <c r="B148" s="256" t="s">
        <v>1079</v>
      </c>
      <c r="C148" s="252" t="str">
        <f t="shared" si="7"/>
        <v>07.075.0000</v>
      </c>
      <c r="D148" s="252" t="str">
        <f t="shared" si="6"/>
        <v>07</v>
      </c>
      <c r="E148" s="164" t="s">
        <v>1080</v>
      </c>
      <c r="F148" s="165"/>
      <c r="G148" s="166"/>
      <c r="H148" s="167"/>
      <c r="I148" s="166"/>
      <c r="J148" s="165"/>
    </row>
    <row r="149" spans="1:10" ht="299" x14ac:dyDescent="0.35">
      <c r="A149" s="256" t="s">
        <v>908</v>
      </c>
      <c r="B149" s="256" t="s">
        <v>1081</v>
      </c>
      <c r="C149" s="252" t="str">
        <f t="shared" si="7"/>
        <v>07.075.0010</v>
      </c>
      <c r="D149" s="252" t="str">
        <f t="shared" si="6"/>
        <v>07</v>
      </c>
      <c r="E149" s="164" t="s">
        <v>299</v>
      </c>
      <c r="F149" s="165" t="s">
        <v>180</v>
      </c>
      <c r="G149" s="166">
        <v>2490</v>
      </c>
      <c r="H149" s="167">
        <v>1</v>
      </c>
      <c r="I149" s="166">
        <v>2490</v>
      </c>
      <c r="J149" s="165"/>
    </row>
    <row r="150" spans="1:10" ht="52" x14ac:dyDescent="0.35">
      <c r="A150" s="256" t="s">
        <v>908</v>
      </c>
      <c r="B150" s="256" t="s">
        <v>1082</v>
      </c>
      <c r="C150" s="252" t="str">
        <f t="shared" si="7"/>
        <v>07.084.0000</v>
      </c>
      <c r="D150" s="252" t="str">
        <f t="shared" si="6"/>
        <v>07</v>
      </c>
      <c r="E150" s="164" t="s">
        <v>1083</v>
      </c>
      <c r="F150" s="165"/>
      <c r="G150" s="166"/>
      <c r="H150" s="167"/>
      <c r="I150" s="166"/>
      <c r="J150" s="165"/>
    </row>
    <row r="151" spans="1:10" ht="409.5" x14ac:dyDescent="0.35">
      <c r="A151" s="256" t="s">
        <v>908</v>
      </c>
      <c r="B151" s="256" t="s">
        <v>1084</v>
      </c>
      <c r="C151" s="252" t="str">
        <f t="shared" si="7"/>
        <v>07.084.0012</v>
      </c>
      <c r="D151" s="252" t="str">
        <f t="shared" si="6"/>
        <v>07</v>
      </c>
      <c r="E151" s="164" t="s">
        <v>1085</v>
      </c>
      <c r="F151" s="165" t="s">
        <v>177</v>
      </c>
      <c r="G151" s="166">
        <v>2350</v>
      </c>
      <c r="H151" s="167">
        <v>1</v>
      </c>
      <c r="I151" s="166">
        <v>2350</v>
      </c>
      <c r="J151" s="165"/>
    </row>
    <row r="152" spans="1:10" ht="195" x14ac:dyDescent="0.35">
      <c r="A152" s="256" t="s">
        <v>908</v>
      </c>
      <c r="B152" s="256" t="s">
        <v>1086</v>
      </c>
      <c r="C152" s="252" t="str">
        <f t="shared" si="7"/>
        <v>07.084.0190</v>
      </c>
      <c r="D152" s="252" t="str">
        <f t="shared" si="6"/>
        <v>07</v>
      </c>
      <c r="E152" s="164" t="s">
        <v>302</v>
      </c>
      <c r="F152" s="165" t="s">
        <v>177</v>
      </c>
      <c r="G152" s="166">
        <v>380</v>
      </c>
      <c r="H152" s="167">
        <v>1</v>
      </c>
      <c r="I152" s="166">
        <v>380</v>
      </c>
      <c r="J152" s="165"/>
    </row>
    <row r="153" spans="1:10" ht="195" x14ac:dyDescent="0.35">
      <c r="A153" s="256" t="s">
        <v>908</v>
      </c>
      <c r="B153" s="256" t="s">
        <v>1087</v>
      </c>
      <c r="C153" s="252" t="str">
        <f t="shared" si="7"/>
        <v>07.084.0200</v>
      </c>
      <c r="D153" s="252" t="str">
        <f t="shared" si="6"/>
        <v>07</v>
      </c>
      <c r="E153" s="164" t="s">
        <v>304</v>
      </c>
      <c r="F153" s="165" t="s">
        <v>177</v>
      </c>
      <c r="G153" s="166">
        <v>600</v>
      </c>
      <c r="H153" s="167">
        <v>1</v>
      </c>
      <c r="I153" s="166">
        <v>600</v>
      </c>
      <c r="J153" s="165"/>
    </row>
    <row r="154" spans="1:10" ht="39" x14ac:dyDescent="0.35">
      <c r="A154" s="256" t="s">
        <v>908</v>
      </c>
      <c r="B154" s="256" t="s">
        <v>1088</v>
      </c>
      <c r="C154" s="252" t="str">
        <f t="shared" si="7"/>
        <v>07.086.0000</v>
      </c>
      <c r="D154" s="252" t="str">
        <f t="shared" si="6"/>
        <v>07</v>
      </c>
      <c r="E154" s="164" t="s">
        <v>1089</v>
      </c>
      <c r="F154" s="165"/>
      <c r="G154" s="166"/>
      <c r="H154" s="167"/>
      <c r="I154" s="166">
        <v>0</v>
      </c>
      <c r="J154" s="165"/>
    </row>
    <row r="155" spans="1:10" ht="208" x14ac:dyDescent="0.35">
      <c r="A155" s="256" t="s">
        <v>908</v>
      </c>
      <c r="B155" s="256" t="s">
        <v>1090</v>
      </c>
      <c r="C155" s="252" t="str">
        <f t="shared" si="7"/>
        <v>07.086.0010</v>
      </c>
      <c r="D155" s="252" t="str">
        <f t="shared" si="6"/>
        <v>07</v>
      </c>
      <c r="E155" s="164" t="s">
        <v>306</v>
      </c>
      <c r="F155" s="165" t="s">
        <v>180</v>
      </c>
      <c r="G155" s="166">
        <v>72</v>
      </c>
      <c r="H155" s="167">
        <v>3</v>
      </c>
      <c r="I155" s="166">
        <v>216</v>
      </c>
      <c r="J155" s="165"/>
    </row>
    <row r="156" spans="1:10" ht="208" x14ac:dyDescent="0.35">
      <c r="A156" s="256" t="s">
        <v>908</v>
      </c>
      <c r="B156" s="256" t="s">
        <v>1091</v>
      </c>
      <c r="C156" s="252" t="str">
        <f t="shared" si="7"/>
        <v>07.086.0020</v>
      </c>
      <c r="D156" s="252" t="str">
        <f t="shared" si="6"/>
        <v>07</v>
      </c>
      <c r="E156" s="164" t="s">
        <v>308</v>
      </c>
      <c r="F156" s="165" t="s">
        <v>180</v>
      </c>
      <c r="G156" s="166">
        <v>74</v>
      </c>
      <c r="H156" s="167">
        <v>8</v>
      </c>
      <c r="I156" s="166">
        <v>592</v>
      </c>
      <c r="J156" s="165"/>
    </row>
    <row r="157" spans="1:10" ht="78" x14ac:dyDescent="0.35">
      <c r="A157" s="256" t="s">
        <v>908</v>
      </c>
      <c r="B157" s="256" t="s">
        <v>1092</v>
      </c>
      <c r="C157" s="252" t="str">
        <f t="shared" si="7"/>
        <v>07.087.0000</v>
      </c>
      <c r="D157" s="252" t="str">
        <f t="shared" si="6"/>
        <v>07</v>
      </c>
      <c r="E157" s="164" t="s">
        <v>1093</v>
      </c>
      <c r="F157" s="165"/>
      <c r="G157" s="166"/>
      <c r="H157" s="167"/>
      <c r="I157" s="166"/>
      <c r="J157" s="165"/>
    </row>
    <row r="158" spans="1:10" ht="195" x14ac:dyDescent="0.35">
      <c r="A158" s="256" t="s">
        <v>908</v>
      </c>
      <c r="B158" s="256" t="s">
        <v>1094</v>
      </c>
      <c r="C158" s="252" t="str">
        <f t="shared" si="7"/>
        <v>07.087.0007</v>
      </c>
      <c r="D158" s="252" t="str">
        <f t="shared" si="6"/>
        <v>07</v>
      </c>
      <c r="E158" s="164" t="s">
        <v>310</v>
      </c>
      <c r="F158" s="165" t="s">
        <v>180</v>
      </c>
      <c r="G158" s="166">
        <v>73</v>
      </c>
      <c r="H158" s="167">
        <v>8</v>
      </c>
      <c r="I158" s="166">
        <v>584</v>
      </c>
      <c r="J158" s="165"/>
    </row>
    <row r="159" spans="1:10" ht="182" x14ac:dyDescent="0.35">
      <c r="A159" s="256" t="s">
        <v>908</v>
      </c>
      <c r="B159" s="256" t="s">
        <v>1095</v>
      </c>
      <c r="C159" s="252" t="str">
        <f t="shared" si="7"/>
        <v>07.087.0008</v>
      </c>
      <c r="D159" s="252" t="str">
        <f t="shared" si="6"/>
        <v>07</v>
      </c>
      <c r="E159" s="164" t="s">
        <v>312</v>
      </c>
      <c r="F159" s="165" t="s">
        <v>180</v>
      </c>
      <c r="G159" s="166">
        <v>91</v>
      </c>
      <c r="H159" s="167">
        <v>6</v>
      </c>
      <c r="I159" s="166">
        <v>546</v>
      </c>
      <c r="J159" s="165"/>
    </row>
    <row r="160" spans="1:10" ht="182" x14ac:dyDescent="0.35">
      <c r="A160" s="256" t="s">
        <v>908</v>
      </c>
      <c r="B160" s="256" t="s">
        <v>1096</v>
      </c>
      <c r="C160" s="252" t="str">
        <f t="shared" si="7"/>
        <v>07.087.0010</v>
      </c>
      <c r="D160" s="252" t="str">
        <f t="shared" si="6"/>
        <v>07</v>
      </c>
      <c r="E160" s="164" t="s">
        <v>314</v>
      </c>
      <c r="F160" s="165" t="s">
        <v>180</v>
      </c>
      <c r="G160" s="166">
        <v>131</v>
      </c>
      <c r="H160" s="167">
        <v>4</v>
      </c>
      <c r="I160" s="166">
        <v>524</v>
      </c>
      <c r="J160" s="165"/>
    </row>
    <row r="161" spans="1:10" ht="182" x14ac:dyDescent="0.35">
      <c r="A161" s="256" t="s">
        <v>908</v>
      </c>
      <c r="B161" s="256" t="s">
        <v>1097</v>
      </c>
      <c r="C161" s="252" t="str">
        <f t="shared" si="7"/>
        <v>07.087.0020</v>
      </c>
      <c r="D161" s="252" t="str">
        <f t="shared" si="6"/>
        <v>07</v>
      </c>
      <c r="E161" s="164" t="s">
        <v>316</v>
      </c>
      <c r="F161" s="165" t="s">
        <v>180</v>
      </c>
      <c r="G161" s="166">
        <v>142</v>
      </c>
      <c r="H161" s="167">
        <v>6</v>
      </c>
      <c r="I161" s="166">
        <v>852</v>
      </c>
      <c r="J161" s="165"/>
    </row>
    <row r="162" spans="1:10" ht="52" x14ac:dyDescent="0.35">
      <c r="A162" s="256" t="s">
        <v>908</v>
      </c>
      <c r="B162" s="256" t="s">
        <v>1098</v>
      </c>
      <c r="C162" s="252" t="str">
        <f t="shared" si="7"/>
        <v>07.087.0138</v>
      </c>
      <c r="D162" s="252" t="str">
        <f t="shared" si="6"/>
        <v>07</v>
      </c>
      <c r="E162" s="164" t="s">
        <v>318</v>
      </c>
      <c r="F162" s="165" t="s">
        <v>180</v>
      </c>
      <c r="G162" s="166">
        <v>33</v>
      </c>
      <c r="H162" s="167">
        <v>6</v>
      </c>
      <c r="I162" s="166">
        <v>198</v>
      </c>
      <c r="J162" s="165"/>
    </row>
    <row r="163" spans="1:10" ht="52" x14ac:dyDescent="0.35">
      <c r="A163" s="256" t="s">
        <v>908</v>
      </c>
      <c r="B163" s="256" t="s">
        <v>1099</v>
      </c>
      <c r="C163" s="252" t="str">
        <f t="shared" ref="C163:C173" si="8">MID(B163,3,11)</f>
        <v>07.087.0140</v>
      </c>
      <c r="D163" s="252" t="str">
        <f t="shared" ref="D163:D173" si="9">LEFT(C163,2)</f>
        <v>07</v>
      </c>
      <c r="E163" s="164" t="s">
        <v>320</v>
      </c>
      <c r="F163" s="165" t="s">
        <v>180</v>
      </c>
      <c r="G163" s="166">
        <v>46</v>
      </c>
      <c r="H163" s="167">
        <v>6</v>
      </c>
      <c r="I163" s="166">
        <v>276</v>
      </c>
      <c r="J163" s="165"/>
    </row>
    <row r="164" spans="1:10" ht="52" x14ac:dyDescent="0.35">
      <c r="A164" s="256" t="s">
        <v>908</v>
      </c>
      <c r="B164" s="256" t="s">
        <v>1100</v>
      </c>
      <c r="C164" s="252" t="str">
        <f t="shared" si="8"/>
        <v>07.087.0150</v>
      </c>
      <c r="D164" s="252" t="str">
        <f t="shared" si="9"/>
        <v>07</v>
      </c>
      <c r="E164" s="164" t="s">
        <v>322</v>
      </c>
      <c r="F164" s="165" t="s">
        <v>180</v>
      </c>
      <c r="G164" s="166">
        <v>69</v>
      </c>
      <c r="H164" s="167">
        <v>4</v>
      </c>
      <c r="I164" s="166">
        <v>276</v>
      </c>
      <c r="J164" s="165"/>
    </row>
    <row r="165" spans="1:10" ht="247" x14ac:dyDescent="0.35">
      <c r="A165" s="256" t="s">
        <v>908</v>
      </c>
      <c r="B165" s="256" t="s">
        <v>1101</v>
      </c>
      <c r="C165" s="252" t="str">
        <f t="shared" si="8"/>
        <v>07.087.0200</v>
      </c>
      <c r="D165" s="252" t="str">
        <f t="shared" si="9"/>
        <v>07</v>
      </c>
      <c r="E165" s="164" t="s">
        <v>324</v>
      </c>
      <c r="F165" s="165" t="s">
        <v>180</v>
      </c>
      <c r="G165" s="166">
        <v>6800</v>
      </c>
      <c r="H165" s="167">
        <v>1</v>
      </c>
      <c r="I165" s="166">
        <v>6800</v>
      </c>
      <c r="J165" s="165"/>
    </row>
    <row r="166" spans="1:10" ht="78" x14ac:dyDescent="0.35">
      <c r="A166" s="256" t="s">
        <v>908</v>
      </c>
      <c r="B166" s="256" t="s">
        <v>1102</v>
      </c>
      <c r="C166" s="252" t="str">
        <f t="shared" si="8"/>
        <v>07.087.0810</v>
      </c>
      <c r="D166" s="252" t="str">
        <f t="shared" si="9"/>
        <v>07</v>
      </c>
      <c r="E166" s="164" t="s">
        <v>326</v>
      </c>
      <c r="F166" s="165" t="s">
        <v>180</v>
      </c>
      <c r="G166" s="166">
        <v>1230</v>
      </c>
      <c r="H166" s="167">
        <v>1</v>
      </c>
      <c r="I166" s="166">
        <v>1230</v>
      </c>
      <c r="J166" s="165"/>
    </row>
    <row r="167" spans="1:10" ht="65" x14ac:dyDescent="0.35">
      <c r="A167" s="256" t="s">
        <v>908</v>
      </c>
      <c r="B167" s="256" t="s">
        <v>1103</v>
      </c>
      <c r="C167" s="252" t="str">
        <f t="shared" si="8"/>
        <v>07.087.0872</v>
      </c>
      <c r="D167" s="252" t="str">
        <f t="shared" si="9"/>
        <v>07</v>
      </c>
      <c r="E167" s="164" t="s">
        <v>328</v>
      </c>
      <c r="F167" s="165" t="s">
        <v>180</v>
      </c>
      <c r="G167" s="166">
        <v>411</v>
      </c>
      <c r="H167" s="167">
        <v>1</v>
      </c>
      <c r="I167" s="166">
        <v>411</v>
      </c>
      <c r="J167" s="165"/>
    </row>
    <row r="168" spans="1:10" ht="273" x14ac:dyDescent="0.35">
      <c r="A168" s="256" t="s">
        <v>908</v>
      </c>
      <c r="B168" s="256" t="s">
        <v>1104</v>
      </c>
      <c r="C168" s="252" t="str">
        <f t="shared" si="8"/>
        <v>07.087.0890</v>
      </c>
      <c r="D168" s="252" t="str">
        <f t="shared" si="9"/>
        <v>07</v>
      </c>
      <c r="E168" s="164" t="s">
        <v>330</v>
      </c>
      <c r="F168" s="165" t="s">
        <v>180</v>
      </c>
      <c r="G168" s="166">
        <v>3350</v>
      </c>
      <c r="H168" s="167">
        <v>2</v>
      </c>
      <c r="I168" s="166">
        <v>6700</v>
      </c>
      <c r="J168" s="165"/>
    </row>
    <row r="169" spans="1:10" ht="52" x14ac:dyDescent="0.35">
      <c r="A169" s="256" t="s">
        <v>908</v>
      </c>
      <c r="B169" s="256" t="s">
        <v>1105</v>
      </c>
      <c r="C169" s="252" t="str">
        <f t="shared" si="8"/>
        <v>07.099.0000</v>
      </c>
      <c r="D169" s="252" t="str">
        <f t="shared" si="9"/>
        <v>07</v>
      </c>
      <c r="E169" s="164" t="s">
        <v>941</v>
      </c>
      <c r="F169" s="165"/>
      <c r="G169" s="166"/>
      <c r="H169" s="167"/>
      <c r="I169" s="166"/>
      <c r="J169" s="165"/>
    </row>
    <row r="170" spans="1:10" ht="221" x14ac:dyDescent="0.35">
      <c r="A170" s="256" t="s">
        <v>908</v>
      </c>
      <c r="B170" s="256" t="s">
        <v>1106</v>
      </c>
      <c r="C170" s="252" t="str">
        <f t="shared" si="8"/>
        <v>07.099.0001</v>
      </c>
      <c r="D170" s="252" t="str">
        <f t="shared" si="9"/>
        <v>07</v>
      </c>
      <c r="E170" s="164" t="s">
        <v>332</v>
      </c>
      <c r="F170" s="165" t="s">
        <v>180</v>
      </c>
      <c r="G170" s="166">
        <v>250</v>
      </c>
      <c r="H170" s="167">
        <v>4</v>
      </c>
      <c r="I170" s="166">
        <v>1000</v>
      </c>
      <c r="J170" s="165"/>
    </row>
    <row r="171" spans="1:10" ht="221" x14ac:dyDescent="0.35">
      <c r="A171" s="256" t="s">
        <v>908</v>
      </c>
      <c r="B171" s="256" t="s">
        <v>1107</v>
      </c>
      <c r="C171" s="252" t="str">
        <f t="shared" si="8"/>
        <v>07.099.0002</v>
      </c>
      <c r="D171" s="252" t="str">
        <f t="shared" si="9"/>
        <v>07</v>
      </c>
      <c r="E171" s="164" t="s">
        <v>334</v>
      </c>
      <c r="F171" s="165" t="s">
        <v>177</v>
      </c>
      <c r="G171" s="166">
        <v>3500</v>
      </c>
      <c r="H171" s="167">
        <v>1</v>
      </c>
      <c r="I171" s="166">
        <v>3500</v>
      </c>
      <c r="J171" s="165"/>
    </row>
    <row r="172" spans="1:10" ht="65" x14ac:dyDescent="0.35">
      <c r="A172" s="256" t="s">
        <v>908</v>
      </c>
      <c r="B172" s="256" t="s">
        <v>1108</v>
      </c>
      <c r="C172" s="252" t="str">
        <f t="shared" si="8"/>
        <v>07.099.0003</v>
      </c>
      <c r="D172" s="252" t="str">
        <f t="shared" si="9"/>
        <v>07</v>
      </c>
      <c r="E172" s="164" t="s">
        <v>336</v>
      </c>
      <c r="F172" s="165" t="s">
        <v>177</v>
      </c>
      <c r="G172" s="166">
        <v>150</v>
      </c>
      <c r="H172" s="167">
        <v>1</v>
      </c>
      <c r="I172" s="166">
        <v>150</v>
      </c>
      <c r="J172" s="165"/>
    </row>
    <row r="173" spans="1:10" x14ac:dyDescent="0.35">
      <c r="A173" s="256" t="s">
        <v>908</v>
      </c>
      <c r="B173" s="256"/>
      <c r="C173" s="252" t="str">
        <f t="shared" si="8"/>
        <v/>
      </c>
      <c r="D173" s="252" t="str">
        <f t="shared" si="9"/>
        <v/>
      </c>
      <c r="E173" s="164"/>
      <c r="F173" s="165"/>
      <c r="G173" s="166"/>
      <c r="H173" s="167"/>
      <c r="I173" s="166"/>
      <c r="J173" s="165"/>
    </row>
    <row r="174" spans="1:10" ht="26" x14ac:dyDescent="0.35">
      <c r="A174" s="255"/>
      <c r="B174" s="255" t="s">
        <v>1109</v>
      </c>
      <c r="C174" s="255"/>
      <c r="D174" s="251"/>
      <c r="E174" s="160" t="s">
        <v>40</v>
      </c>
      <c r="F174" s="161"/>
      <c r="G174" s="162"/>
      <c r="H174" s="161"/>
      <c r="I174" s="162">
        <f>SUM(I175:I181)</f>
        <v>6290</v>
      </c>
      <c r="J174" s="161"/>
    </row>
    <row r="175" spans="1:10" ht="39" x14ac:dyDescent="0.35">
      <c r="A175" s="256" t="s">
        <v>908</v>
      </c>
      <c r="B175" s="256" t="s">
        <v>1110</v>
      </c>
      <c r="C175" s="252" t="str">
        <f t="shared" ref="C175:C181" si="10">MID(B175,3,11)</f>
        <v>08.021.0000</v>
      </c>
      <c r="D175" s="252" t="str">
        <f t="shared" ref="D175:D181" si="11">LEFT(C175,2)</f>
        <v>08</v>
      </c>
      <c r="E175" s="164" t="s">
        <v>1111</v>
      </c>
      <c r="F175" s="165"/>
      <c r="G175" s="166"/>
      <c r="H175" s="167"/>
      <c r="I175" s="166"/>
      <c r="J175" s="165"/>
    </row>
    <row r="176" spans="1:10" ht="156" x14ac:dyDescent="0.35">
      <c r="A176" s="256" t="s">
        <v>908</v>
      </c>
      <c r="B176" s="256" t="s">
        <v>1112</v>
      </c>
      <c r="C176" s="252" t="str">
        <f t="shared" si="10"/>
        <v>08.021.0700</v>
      </c>
      <c r="D176" s="252" t="str">
        <f t="shared" si="11"/>
        <v>08</v>
      </c>
      <c r="E176" s="164" t="s">
        <v>338</v>
      </c>
      <c r="F176" s="165" t="s">
        <v>180</v>
      </c>
      <c r="G176" s="166">
        <v>1250</v>
      </c>
      <c r="H176" s="167">
        <v>1</v>
      </c>
      <c r="I176" s="166">
        <v>1250</v>
      </c>
      <c r="J176" s="165"/>
    </row>
    <row r="177" spans="1:10" ht="156" x14ac:dyDescent="0.35">
      <c r="A177" s="256" t="s">
        <v>908</v>
      </c>
      <c r="B177" s="256" t="s">
        <v>1113</v>
      </c>
      <c r="C177" s="252" t="str">
        <f t="shared" si="10"/>
        <v>08.021.0705</v>
      </c>
      <c r="D177" s="252" t="str">
        <f t="shared" si="11"/>
        <v>08</v>
      </c>
      <c r="E177" s="164" t="s">
        <v>340</v>
      </c>
      <c r="F177" s="165" t="s">
        <v>180</v>
      </c>
      <c r="G177" s="166">
        <v>1630</v>
      </c>
      <c r="H177" s="167">
        <v>1</v>
      </c>
      <c r="I177" s="166">
        <v>1630</v>
      </c>
      <c r="J177" s="165"/>
    </row>
    <row r="178" spans="1:10" ht="156" x14ac:dyDescent="0.35">
      <c r="A178" s="256" t="s">
        <v>908</v>
      </c>
      <c r="B178" s="256" t="s">
        <v>1114</v>
      </c>
      <c r="C178" s="252" t="str">
        <f t="shared" si="10"/>
        <v>08.021.0710</v>
      </c>
      <c r="D178" s="252" t="str">
        <f t="shared" si="11"/>
        <v>08</v>
      </c>
      <c r="E178" s="164" t="s">
        <v>342</v>
      </c>
      <c r="F178" s="165" t="s">
        <v>180</v>
      </c>
      <c r="G178" s="166">
        <v>2480</v>
      </c>
      <c r="H178" s="167">
        <v>1</v>
      </c>
      <c r="I178" s="166">
        <v>2480</v>
      </c>
      <c r="J178" s="165"/>
    </row>
    <row r="179" spans="1:10" ht="65" x14ac:dyDescent="0.35">
      <c r="A179" s="256" t="s">
        <v>908</v>
      </c>
      <c r="B179" s="256" t="s">
        <v>1115</v>
      </c>
      <c r="C179" s="252" t="str">
        <f t="shared" si="10"/>
        <v>08.090.0000</v>
      </c>
      <c r="D179" s="252" t="str">
        <f t="shared" si="11"/>
        <v>08</v>
      </c>
      <c r="E179" s="164" t="s">
        <v>1116</v>
      </c>
      <c r="F179" s="165"/>
      <c r="G179" s="166"/>
      <c r="H179" s="167"/>
      <c r="I179" s="166"/>
      <c r="J179" s="165"/>
    </row>
    <row r="180" spans="1:10" ht="104" x14ac:dyDescent="0.35">
      <c r="A180" s="256" t="s">
        <v>908</v>
      </c>
      <c r="B180" s="256" t="s">
        <v>1117</v>
      </c>
      <c r="C180" s="252" t="str">
        <f t="shared" si="10"/>
        <v>08.090.0611</v>
      </c>
      <c r="D180" s="252" t="str">
        <f t="shared" si="11"/>
        <v>08</v>
      </c>
      <c r="E180" s="164" t="s">
        <v>344</v>
      </c>
      <c r="F180" s="165" t="s">
        <v>180</v>
      </c>
      <c r="G180" s="166">
        <v>465</v>
      </c>
      <c r="H180" s="167">
        <v>2</v>
      </c>
      <c r="I180" s="166">
        <v>930</v>
      </c>
      <c r="J180" s="165"/>
    </row>
    <row r="181" spans="1:10" x14ac:dyDescent="0.35">
      <c r="A181" s="256" t="s">
        <v>908</v>
      </c>
      <c r="B181" s="256"/>
      <c r="C181" s="252" t="str">
        <f t="shared" si="10"/>
        <v/>
      </c>
      <c r="D181" s="252" t="str">
        <f t="shared" si="11"/>
        <v/>
      </c>
      <c r="E181" s="164"/>
      <c r="F181" s="165"/>
      <c r="G181" s="166"/>
      <c r="H181" s="167"/>
      <c r="I181" s="166"/>
      <c r="J181" s="165"/>
    </row>
    <row r="182" spans="1:10" x14ac:dyDescent="0.35">
      <c r="A182" s="255"/>
      <c r="B182" s="255" t="s">
        <v>1118</v>
      </c>
      <c r="C182" s="255"/>
      <c r="D182" s="251"/>
      <c r="E182" s="160" t="s">
        <v>87</v>
      </c>
      <c r="F182" s="161"/>
      <c r="G182" s="162"/>
      <c r="H182" s="161"/>
      <c r="I182" s="162">
        <f>SUM(I183:I185)</f>
        <v>137440</v>
      </c>
      <c r="J182" s="161"/>
    </row>
    <row r="183" spans="1:10" ht="156" x14ac:dyDescent="0.35">
      <c r="A183" s="256" t="s">
        <v>908</v>
      </c>
      <c r="B183" s="256" t="s">
        <v>1119</v>
      </c>
      <c r="C183" s="252" t="str">
        <f>MID(B183,3,11)</f>
        <v>09.011.0010</v>
      </c>
      <c r="D183" s="252" t="str">
        <f t="shared" ref="D183:D185" si="12">LEFT(C183,2)</f>
        <v>09</v>
      </c>
      <c r="E183" s="164" t="s">
        <v>347</v>
      </c>
      <c r="F183" s="165" t="s">
        <v>107</v>
      </c>
      <c r="G183" s="166">
        <v>128</v>
      </c>
      <c r="H183" s="167">
        <v>1070</v>
      </c>
      <c r="I183" s="166">
        <v>136960</v>
      </c>
      <c r="J183" s="165"/>
    </row>
    <row r="184" spans="1:10" ht="169" x14ac:dyDescent="0.35">
      <c r="A184" s="256" t="s">
        <v>908</v>
      </c>
      <c r="B184" s="256" t="s">
        <v>1120</v>
      </c>
      <c r="C184" s="252" t="str">
        <f>MID(B184,3,11)</f>
        <v>09.011.0110</v>
      </c>
      <c r="D184" s="252" t="str">
        <f t="shared" si="12"/>
        <v>09</v>
      </c>
      <c r="E184" s="164" t="s">
        <v>349</v>
      </c>
      <c r="F184" s="165" t="s">
        <v>107</v>
      </c>
      <c r="G184" s="166">
        <v>48</v>
      </c>
      <c r="H184" s="167">
        <v>10</v>
      </c>
      <c r="I184" s="166">
        <v>480</v>
      </c>
      <c r="J184" s="165"/>
    </row>
    <row r="185" spans="1:10" x14ac:dyDescent="0.35">
      <c r="A185" s="256" t="s">
        <v>908</v>
      </c>
      <c r="B185" s="256"/>
      <c r="C185" s="252" t="str">
        <f>MID(B185,3,11)</f>
        <v/>
      </c>
      <c r="D185" s="252" t="str">
        <f t="shared" si="12"/>
        <v/>
      </c>
      <c r="E185" s="164"/>
      <c r="F185" s="165"/>
      <c r="G185" s="166"/>
      <c r="H185" s="167"/>
      <c r="I185" s="166"/>
      <c r="J185" s="165"/>
    </row>
    <row r="186" spans="1:10" ht="26" x14ac:dyDescent="0.35">
      <c r="A186" s="255"/>
      <c r="B186" s="255" t="s">
        <v>1121</v>
      </c>
      <c r="C186" s="255"/>
      <c r="D186" s="251"/>
      <c r="E186" s="160" t="s">
        <v>88</v>
      </c>
      <c r="F186" s="161"/>
      <c r="G186" s="162"/>
      <c r="H186" s="161"/>
      <c r="I186" s="162">
        <f>SUM(I187:I190)</f>
        <v>6750.3</v>
      </c>
      <c r="J186" s="161"/>
    </row>
    <row r="187" spans="1:10" x14ac:dyDescent="0.35">
      <c r="A187" s="256" t="s">
        <v>908</v>
      </c>
      <c r="B187" s="256"/>
      <c r="C187" s="252" t="str">
        <f>MID(B187,3,11)</f>
        <v/>
      </c>
      <c r="D187" s="252" t="str">
        <f t="shared" ref="D187:D190" si="13">LEFT(C187,2)</f>
        <v/>
      </c>
      <c r="E187" s="164"/>
      <c r="F187" s="165"/>
      <c r="G187" s="166"/>
      <c r="H187" s="167"/>
      <c r="I187" s="166"/>
      <c r="J187" s="165"/>
    </row>
    <row r="188" spans="1:10" ht="143" x14ac:dyDescent="0.35">
      <c r="A188" s="256" t="s">
        <v>908</v>
      </c>
      <c r="B188" s="256" t="s">
        <v>1122</v>
      </c>
      <c r="C188" s="252" t="str">
        <f>MID(B188,3,11)</f>
        <v>10.031.0580</v>
      </c>
      <c r="D188" s="252" t="str">
        <f t="shared" si="13"/>
        <v>10</v>
      </c>
      <c r="E188" s="164" t="s">
        <v>352</v>
      </c>
      <c r="F188" s="165" t="s">
        <v>107</v>
      </c>
      <c r="G188" s="166">
        <v>309</v>
      </c>
      <c r="H188" s="167">
        <v>6.7</v>
      </c>
      <c r="I188" s="166">
        <v>2070.3000000000002</v>
      </c>
      <c r="J188" s="165"/>
    </row>
    <row r="189" spans="1:10" ht="156" x14ac:dyDescent="0.35">
      <c r="A189" s="256" t="s">
        <v>908</v>
      </c>
      <c r="B189" s="256" t="s">
        <v>1123</v>
      </c>
      <c r="C189" s="252" t="str">
        <f>MID(B189,3,11)</f>
        <v>10.050.0020</v>
      </c>
      <c r="D189" s="252" t="str">
        <f t="shared" si="13"/>
        <v>10</v>
      </c>
      <c r="E189" s="164" t="s">
        <v>354</v>
      </c>
      <c r="F189" s="165" t="s">
        <v>107</v>
      </c>
      <c r="G189" s="166">
        <v>260</v>
      </c>
      <c r="H189" s="167">
        <v>18</v>
      </c>
      <c r="I189" s="166">
        <v>4680</v>
      </c>
      <c r="J189" s="165"/>
    </row>
    <row r="190" spans="1:10" x14ac:dyDescent="0.35">
      <c r="A190" s="256" t="s">
        <v>908</v>
      </c>
      <c r="B190" s="256"/>
      <c r="C190" s="252" t="str">
        <f>MID(B190,3,11)</f>
        <v/>
      </c>
      <c r="D190" s="252" t="str">
        <f t="shared" si="13"/>
        <v/>
      </c>
      <c r="E190" s="164"/>
      <c r="F190" s="165"/>
      <c r="G190" s="166"/>
      <c r="H190" s="167"/>
      <c r="I190" s="166"/>
      <c r="J190" s="165"/>
    </row>
    <row r="191" spans="1:10" x14ac:dyDescent="0.35">
      <c r="A191" s="255"/>
      <c r="B191" s="255" t="s">
        <v>1124</v>
      </c>
      <c r="C191" s="255"/>
      <c r="D191" s="251"/>
      <c r="E191" s="160" t="s">
        <v>89</v>
      </c>
      <c r="F191" s="161"/>
      <c r="G191" s="162"/>
      <c r="H191" s="161"/>
      <c r="I191" s="162">
        <f>SUM(I192:I199)</f>
        <v>73794</v>
      </c>
      <c r="J191" s="161"/>
    </row>
    <row r="192" spans="1:10" ht="26" x14ac:dyDescent="0.35">
      <c r="A192" s="256" t="s">
        <v>908</v>
      </c>
      <c r="B192" s="256" t="s">
        <v>1125</v>
      </c>
      <c r="C192" s="252" t="str">
        <f t="shared" ref="C192:C199" si="14">MID(B192,3,11)</f>
        <v>11.011.0000</v>
      </c>
      <c r="D192" s="252" t="str">
        <f t="shared" ref="D192:D199" si="15">LEFT(C192,2)</f>
        <v>11</v>
      </c>
      <c r="E192" s="164" t="s">
        <v>1126</v>
      </c>
      <c r="F192" s="165"/>
      <c r="G192" s="166"/>
      <c r="H192" s="167"/>
      <c r="I192" s="166"/>
      <c r="J192" s="165"/>
    </row>
    <row r="193" spans="1:10" ht="104" x14ac:dyDescent="0.35">
      <c r="A193" s="256" t="s">
        <v>908</v>
      </c>
      <c r="B193" s="256" t="s">
        <v>1127</v>
      </c>
      <c r="C193" s="252" t="str">
        <f t="shared" si="14"/>
        <v>11.011.0010</v>
      </c>
      <c r="D193" s="252" t="str">
        <f t="shared" si="15"/>
        <v>11</v>
      </c>
      <c r="E193" s="164" t="s">
        <v>357</v>
      </c>
      <c r="F193" s="165" t="s">
        <v>107</v>
      </c>
      <c r="G193" s="166">
        <v>24.6</v>
      </c>
      <c r="H193" s="167">
        <v>205</v>
      </c>
      <c r="I193" s="166">
        <v>5043</v>
      </c>
      <c r="J193" s="165"/>
    </row>
    <row r="194" spans="1:10" ht="143" x14ac:dyDescent="0.35">
      <c r="A194" s="256" t="s">
        <v>908</v>
      </c>
      <c r="B194" s="256" t="s">
        <v>1128</v>
      </c>
      <c r="C194" s="252" t="str">
        <f t="shared" si="14"/>
        <v>11.011.0205</v>
      </c>
      <c r="D194" s="252" t="str">
        <f t="shared" si="15"/>
        <v>11</v>
      </c>
      <c r="E194" s="164" t="s">
        <v>359</v>
      </c>
      <c r="F194" s="165" t="s">
        <v>107</v>
      </c>
      <c r="G194" s="166">
        <v>28.1</v>
      </c>
      <c r="H194" s="167">
        <v>750</v>
      </c>
      <c r="I194" s="166">
        <v>21075</v>
      </c>
      <c r="J194" s="165"/>
    </row>
    <row r="195" spans="1:10" ht="312" x14ac:dyDescent="0.35">
      <c r="A195" s="256" t="s">
        <v>908</v>
      </c>
      <c r="B195" s="256" t="s">
        <v>1129</v>
      </c>
      <c r="C195" s="252" t="str">
        <f t="shared" si="14"/>
        <v>11.011.0800</v>
      </c>
      <c r="D195" s="252" t="str">
        <f t="shared" si="15"/>
        <v>11</v>
      </c>
      <c r="E195" s="164" t="s">
        <v>361</v>
      </c>
      <c r="F195" s="165" t="s">
        <v>107</v>
      </c>
      <c r="G195" s="166">
        <v>106</v>
      </c>
      <c r="H195" s="167">
        <v>121</v>
      </c>
      <c r="I195" s="166">
        <v>12826</v>
      </c>
      <c r="J195" s="165"/>
    </row>
    <row r="196" spans="1:10" ht="52" x14ac:dyDescent="0.35">
      <c r="A196" s="256" t="s">
        <v>908</v>
      </c>
      <c r="B196" s="256" t="s">
        <v>1130</v>
      </c>
      <c r="C196" s="252" t="str">
        <f t="shared" si="14"/>
        <v>11.099.0000</v>
      </c>
      <c r="D196" s="252" t="str">
        <f t="shared" si="15"/>
        <v>11</v>
      </c>
      <c r="E196" s="164" t="s">
        <v>941</v>
      </c>
      <c r="F196" s="165"/>
      <c r="G196" s="166"/>
      <c r="H196" s="167"/>
      <c r="I196" s="166">
        <v>0</v>
      </c>
      <c r="J196" s="165"/>
    </row>
    <row r="197" spans="1:10" ht="403" x14ac:dyDescent="0.35">
      <c r="A197" s="256" t="s">
        <v>908</v>
      </c>
      <c r="B197" s="256" t="s">
        <v>1131</v>
      </c>
      <c r="C197" s="252" t="str">
        <f t="shared" si="14"/>
        <v>11.099.0001</v>
      </c>
      <c r="D197" s="252" t="str">
        <f t="shared" si="15"/>
        <v>11</v>
      </c>
      <c r="E197" s="164" t="s">
        <v>363</v>
      </c>
      <c r="F197" s="165" t="s">
        <v>107</v>
      </c>
      <c r="G197" s="166">
        <v>150</v>
      </c>
      <c r="H197" s="167">
        <v>203</v>
      </c>
      <c r="I197" s="166">
        <v>30450</v>
      </c>
      <c r="J197" s="165"/>
    </row>
    <row r="198" spans="1:10" ht="182" x14ac:dyDescent="0.35">
      <c r="A198" s="256" t="s">
        <v>908</v>
      </c>
      <c r="B198" s="256" t="s">
        <v>1132</v>
      </c>
      <c r="C198" s="252" t="str">
        <f t="shared" si="14"/>
        <v>11.099.0002</v>
      </c>
      <c r="D198" s="252" t="str">
        <f t="shared" si="15"/>
        <v>11</v>
      </c>
      <c r="E198" s="164" t="s">
        <v>365</v>
      </c>
      <c r="F198" s="165" t="s">
        <v>107</v>
      </c>
      <c r="G198" s="166">
        <v>220</v>
      </c>
      <c r="H198" s="167">
        <v>20</v>
      </c>
      <c r="I198" s="166">
        <v>4400</v>
      </c>
      <c r="J198" s="165"/>
    </row>
    <row r="199" spans="1:10" x14ac:dyDescent="0.35">
      <c r="A199" s="256" t="s">
        <v>908</v>
      </c>
      <c r="B199" s="256"/>
      <c r="C199" s="252" t="str">
        <f t="shared" si="14"/>
        <v/>
      </c>
      <c r="D199" s="252" t="str">
        <f t="shared" si="15"/>
        <v/>
      </c>
      <c r="E199" s="164"/>
      <c r="F199" s="165"/>
      <c r="G199" s="166"/>
      <c r="H199" s="167"/>
      <c r="I199" s="166"/>
      <c r="J199" s="165"/>
    </row>
    <row r="200" spans="1:10" ht="26" x14ac:dyDescent="0.35">
      <c r="A200" s="255"/>
      <c r="B200" s="255" t="s">
        <v>1133</v>
      </c>
      <c r="C200" s="255"/>
      <c r="D200" s="251"/>
      <c r="E200" s="160" t="s">
        <v>90</v>
      </c>
      <c r="F200" s="161"/>
      <c r="G200" s="162"/>
      <c r="H200" s="161"/>
      <c r="I200" s="162">
        <f>SUM(I201:I248)</f>
        <v>495968</v>
      </c>
      <c r="J200" s="161"/>
    </row>
    <row r="201" spans="1:10" x14ac:dyDescent="0.35">
      <c r="A201" s="256" t="s">
        <v>908</v>
      </c>
      <c r="B201" s="256" t="s">
        <v>1134</v>
      </c>
      <c r="C201" s="252" t="str">
        <f t="shared" ref="C201:C248" si="16">MID(B201,3,11)</f>
        <v>15.020.0000</v>
      </c>
      <c r="D201" s="252" t="str">
        <f t="shared" ref="D201:D248" si="17">LEFT(C201,2)</f>
        <v>15</v>
      </c>
      <c r="E201" s="164" t="s">
        <v>1135</v>
      </c>
      <c r="F201" s="165"/>
      <c r="G201" s="166"/>
      <c r="H201" s="167"/>
      <c r="I201" s="166"/>
      <c r="J201" s="165"/>
    </row>
    <row r="202" spans="1:10" ht="78" x14ac:dyDescent="0.35">
      <c r="A202" s="256" t="s">
        <v>908</v>
      </c>
      <c r="B202" s="256" t="s">
        <v>1136</v>
      </c>
      <c r="C202" s="252" t="str">
        <f t="shared" si="16"/>
        <v>15.020.0149</v>
      </c>
      <c r="D202" s="252" t="str">
        <f t="shared" si="17"/>
        <v>15</v>
      </c>
      <c r="E202" s="164" t="s">
        <v>368</v>
      </c>
      <c r="F202" s="165" t="s">
        <v>180</v>
      </c>
      <c r="G202" s="166">
        <v>1400</v>
      </c>
      <c r="H202" s="167">
        <v>2</v>
      </c>
      <c r="I202" s="166">
        <v>2800</v>
      </c>
      <c r="J202" s="165"/>
    </row>
    <row r="203" spans="1:10" ht="104" x14ac:dyDescent="0.35">
      <c r="A203" s="256" t="s">
        <v>908</v>
      </c>
      <c r="B203" s="256" t="s">
        <v>1137</v>
      </c>
      <c r="C203" s="252" t="str">
        <f t="shared" si="16"/>
        <v>15.020.0220</v>
      </c>
      <c r="D203" s="252" t="str">
        <f t="shared" si="17"/>
        <v>15</v>
      </c>
      <c r="E203" s="164" t="s">
        <v>370</v>
      </c>
      <c r="F203" s="165" t="s">
        <v>180</v>
      </c>
      <c r="G203" s="166">
        <v>4200</v>
      </c>
      <c r="H203" s="167">
        <v>1</v>
      </c>
      <c r="I203" s="166">
        <v>4200</v>
      </c>
      <c r="J203" s="165"/>
    </row>
    <row r="204" spans="1:10" ht="234" x14ac:dyDescent="0.35">
      <c r="A204" s="256" t="s">
        <v>908</v>
      </c>
      <c r="B204" s="256" t="s">
        <v>1138</v>
      </c>
      <c r="C204" s="252" t="str">
        <f t="shared" si="16"/>
        <v>15.020.0400</v>
      </c>
      <c r="D204" s="252" t="str">
        <f t="shared" si="17"/>
        <v>15</v>
      </c>
      <c r="E204" s="164" t="s">
        <v>372</v>
      </c>
      <c r="F204" s="165" t="s">
        <v>180</v>
      </c>
      <c r="G204" s="166">
        <v>360</v>
      </c>
      <c r="H204" s="167">
        <v>1</v>
      </c>
      <c r="I204" s="166">
        <v>360</v>
      </c>
      <c r="J204" s="165"/>
    </row>
    <row r="205" spans="1:10" ht="156" x14ac:dyDescent="0.35">
      <c r="A205" s="256" t="s">
        <v>908</v>
      </c>
      <c r="B205" s="256" t="s">
        <v>1139</v>
      </c>
      <c r="C205" s="252" t="str">
        <f t="shared" si="16"/>
        <v>15.020.0600</v>
      </c>
      <c r="D205" s="252" t="str">
        <f t="shared" si="17"/>
        <v>15</v>
      </c>
      <c r="E205" s="164" t="s">
        <v>374</v>
      </c>
      <c r="F205" s="165" t="s">
        <v>180</v>
      </c>
      <c r="G205" s="166">
        <v>7040</v>
      </c>
      <c r="H205" s="167">
        <v>1</v>
      </c>
      <c r="I205" s="166">
        <v>7040</v>
      </c>
      <c r="J205" s="165"/>
    </row>
    <row r="206" spans="1:10" ht="156" x14ac:dyDescent="0.35">
      <c r="A206" s="256" t="s">
        <v>908</v>
      </c>
      <c r="B206" s="256" t="s">
        <v>1140</v>
      </c>
      <c r="C206" s="252" t="str">
        <f t="shared" si="16"/>
        <v>15.020.0620</v>
      </c>
      <c r="D206" s="252" t="str">
        <f t="shared" si="17"/>
        <v>15</v>
      </c>
      <c r="E206" s="164" t="s">
        <v>376</v>
      </c>
      <c r="F206" s="165" t="s">
        <v>180</v>
      </c>
      <c r="G206" s="166">
        <v>12750</v>
      </c>
      <c r="H206" s="167">
        <v>1</v>
      </c>
      <c r="I206" s="166">
        <v>12750</v>
      </c>
      <c r="J206" s="165"/>
    </row>
    <row r="207" spans="1:10" ht="52" x14ac:dyDescent="0.35">
      <c r="A207" s="256" t="s">
        <v>908</v>
      </c>
      <c r="B207" s="256" t="s">
        <v>1141</v>
      </c>
      <c r="C207" s="252" t="str">
        <f t="shared" si="16"/>
        <v>15.040.0000</v>
      </c>
      <c r="D207" s="252" t="str">
        <f t="shared" si="17"/>
        <v>15</v>
      </c>
      <c r="E207" s="164" t="s">
        <v>1142</v>
      </c>
      <c r="F207" s="165"/>
      <c r="G207" s="166"/>
      <c r="H207" s="167"/>
      <c r="I207" s="166">
        <v>0</v>
      </c>
      <c r="J207" s="165"/>
    </row>
    <row r="208" spans="1:10" ht="312" x14ac:dyDescent="0.35">
      <c r="A208" s="256" t="s">
        <v>908</v>
      </c>
      <c r="B208" s="256" t="s">
        <v>1143</v>
      </c>
      <c r="C208" s="252" t="str">
        <f t="shared" si="16"/>
        <v>15.040.0070</v>
      </c>
      <c r="D208" s="252" t="str">
        <f t="shared" si="17"/>
        <v>15</v>
      </c>
      <c r="E208" s="164" t="s">
        <v>378</v>
      </c>
      <c r="F208" s="165" t="s">
        <v>177</v>
      </c>
      <c r="G208" s="166">
        <v>18200</v>
      </c>
      <c r="H208" s="167">
        <v>1</v>
      </c>
      <c r="I208" s="166">
        <v>18200</v>
      </c>
      <c r="J208" s="165"/>
    </row>
    <row r="209" spans="1:10" ht="312" x14ac:dyDescent="0.35">
      <c r="A209" s="256" t="s">
        <v>908</v>
      </c>
      <c r="B209" s="256" t="s">
        <v>1144</v>
      </c>
      <c r="C209" s="252" t="str">
        <f t="shared" si="16"/>
        <v>15.040.0090</v>
      </c>
      <c r="D209" s="252" t="str">
        <f t="shared" si="17"/>
        <v>15</v>
      </c>
      <c r="E209" s="164" t="s">
        <v>380</v>
      </c>
      <c r="F209" s="165" t="s">
        <v>177</v>
      </c>
      <c r="G209" s="166">
        <v>47100</v>
      </c>
      <c r="H209" s="167">
        <v>1</v>
      </c>
      <c r="I209" s="166">
        <v>47100</v>
      </c>
      <c r="J209" s="165"/>
    </row>
    <row r="210" spans="1:10" ht="65" x14ac:dyDescent="0.35">
      <c r="A210" s="256" t="s">
        <v>908</v>
      </c>
      <c r="B210" s="256" t="s">
        <v>1145</v>
      </c>
      <c r="C210" s="252" t="str">
        <f t="shared" si="16"/>
        <v>15.041.0000</v>
      </c>
      <c r="D210" s="252" t="str">
        <f t="shared" si="17"/>
        <v>15</v>
      </c>
      <c r="E210" s="164" t="s">
        <v>1146</v>
      </c>
      <c r="F210" s="165"/>
      <c r="G210" s="166"/>
      <c r="H210" s="167"/>
      <c r="I210" s="166">
        <v>0</v>
      </c>
      <c r="J210" s="165"/>
    </row>
    <row r="211" spans="1:10" ht="260" x14ac:dyDescent="0.35">
      <c r="A211" s="256" t="s">
        <v>908</v>
      </c>
      <c r="B211" s="256" t="s">
        <v>1147</v>
      </c>
      <c r="C211" s="252" t="str">
        <f t="shared" si="16"/>
        <v>15.041.2000</v>
      </c>
      <c r="D211" s="252" t="str">
        <f t="shared" si="17"/>
        <v>15</v>
      </c>
      <c r="E211" s="164" t="s">
        <v>382</v>
      </c>
      <c r="F211" s="165" t="s">
        <v>177</v>
      </c>
      <c r="G211" s="166">
        <v>9900</v>
      </c>
      <c r="H211" s="167">
        <v>2</v>
      </c>
      <c r="I211" s="166">
        <v>19800</v>
      </c>
      <c r="J211" s="165"/>
    </row>
    <row r="212" spans="1:10" ht="273" x14ac:dyDescent="0.35">
      <c r="A212" s="256" t="s">
        <v>908</v>
      </c>
      <c r="B212" s="256" t="s">
        <v>1148</v>
      </c>
      <c r="C212" s="252" t="str">
        <f t="shared" si="16"/>
        <v>15.041.2810</v>
      </c>
      <c r="D212" s="252" t="str">
        <f t="shared" si="17"/>
        <v>15</v>
      </c>
      <c r="E212" s="164" t="s">
        <v>384</v>
      </c>
      <c r="F212" s="165" t="s">
        <v>177</v>
      </c>
      <c r="G212" s="166">
        <v>18500</v>
      </c>
      <c r="H212" s="167">
        <v>1</v>
      </c>
      <c r="I212" s="166">
        <v>18500</v>
      </c>
      <c r="J212" s="165"/>
    </row>
    <row r="213" spans="1:10" ht="273" x14ac:dyDescent="0.35">
      <c r="A213" s="256" t="s">
        <v>908</v>
      </c>
      <c r="B213" s="256" t="s">
        <v>1149</v>
      </c>
      <c r="C213" s="252" t="str">
        <f t="shared" si="16"/>
        <v>15.041.2820</v>
      </c>
      <c r="D213" s="252" t="str">
        <f t="shared" si="17"/>
        <v>15</v>
      </c>
      <c r="E213" s="164" t="s">
        <v>386</v>
      </c>
      <c r="F213" s="165" t="s">
        <v>177</v>
      </c>
      <c r="G213" s="166">
        <v>20800</v>
      </c>
      <c r="H213" s="167">
        <v>1</v>
      </c>
      <c r="I213" s="166">
        <v>20800</v>
      </c>
      <c r="J213" s="165"/>
    </row>
    <row r="214" spans="1:10" ht="130" x14ac:dyDescent="0.35">
      <c r="A214" s="256" t="s">
        <v>908</v>
      </c>
      <c r="B214" s="256" t="s">
        <v>1150</v>
      </c>
      <c r="C214" s="252" t="str">
        <f t="shared" si="16"/>
        <v>15.041.3750</v>
      </c>
      <c r="D214" s="252" t="str">
        <f t="shared" si="17"/>
        <v>15</v>
      </c>
      <c r="E214" s="164" t="s">
        <v>388</v>
      </c>
      <c r="F214" s="165" t="s">
        <v>177</v>
      </c>
      <c r="G214" s="166">
        <v>3100</v>
      </c>
      <c r="H214" s="167">
        <v>1</v>
      </c>
      <c r="I214" s="166">
        <v>3100</v>
      </c>
      <c r="J214" s="165"/>
    </row>
    <row r="215" spans="1:10" ht="26" x14ac:dyDescent="0.35">
      <c r="A215" s="256" t="s">
        <v>908</v>
      </c>
      <c r="B215" s="256" t="s">
        <v>1151</v>
      </c>
      <c r="C215" s="252" t="str">
        <f t="shared" si="16"/>
        <v>15.042.0000</v>
      </c>
      <c r="D215" s="252" t="str">
        <f t="shared" si="17"/>
        <v>15</v>
      </c>
      <c r="E215" s="164" t="s">
        <v>1152</v>
      </c>
      <c r="F215" s="165"/>
      <c r="G215" s="166"/>
      <c r="H215" s="167"/>
      <c r="I215" s="166"/>
      <c r="J215" s="165"/>
    </row>
    <row r="216" spans="1:10" ht="260" x14ac:dyDescent="0.35">
      <c r="A216" s="256" t="s">
        <v>908</v>
      </c>
      <c r="B216" s="256" t="s">
        <v>1153</v>
      </c>
      <c r="C216" s="252" t="str">
        <f t="shared" si="16"/>
        <v>15.042.0500</v>
      </c>
      <c r="D216" s="252" t="str">
        <f t="shared" si="17"/>
        <v>15</v>
      </c>
      <c r="E216" s="164" t="s">
        <v>390</v>
      </c>
      <c r="F216" s="165" t="s">
        <v>934</v>
      </c>
      <c r="G216" s="166">
        <v>280</v>
      </c>
      <c r="H216" s="167">
        <v>100</v>
      </c>
      <c r="I216" s="166">
        <v>28000</v>
      </c>
      <c r="J216" s="165"/>
    </row>
    <row r="217" spans="1:10" ht="26" x14ac:dyDescent="0.35">
      <c r="A217" s="256" t="s">
        <v>908</v>
      </c>
      <c r="B217" s="256" t="s">
        <v>1154</v>
      </c>
      <c r="C217" s="252" t="str">
        <f t="shared" si="16"/>
        <v>15.042.0511</v>
      </c>
      <c r="D217" s="252" t="str">
        <f t="shared" si="17"/>
        <v>15</v>
      </c>
      <c r="E217" s="164" t="s">
        <v>392</v>
      </c>
      <c r="F217" s="165" t="s">
        <v>159</v>
      </c>
      <c r="G217" s="166">
        <v>70</v>
      </c>
      <c r="H217" s="167">
        <v>20</v>
      </c>
      <c r="I217" s="166">
        <v>1400</v>
      </c>
      <c r="J217" s="165"/>
    </row>
    <row r="218" spans="1:10" ht="65" x14ac:dyDescent="0.35">
      <c r="A218" s="256" t="s">
        <v>908</v>
      </c>
      <c r="B218" s="256" t="s">
        <v>1155</v>
      </c>
      <c r="C218" s="252" t="str">
        <f t="shared" si="16"/>
        <v>15.042.0520</v>
      </c>
      <c r="D218" s="252" t="str">
        <f t="shared" si="17"/>
        <v>15</v>
      </c>
      <c r="E218" s="164" t="s">
        <v>394</v>
      </c>
      <c r="F218" s="165" t="s">
        <v>180</v>
      </c>
      <c r="G218" s="166">
        <v>450</v>
      </c>
      <c r="H218" s="167">
        <v>4</v>
      </c>
      <c r="I218" s="166">
        <v>1800</v>
      </c>
      <c r="J218" s="165"/>
    </row>
    <row r="219" spans="1:10" ht="286" x14ac:dyDescent="0.35">
      <c r="A219" s="256" t="s">
        <v>908</v>
      </c>
      <c r="B219" s="256" t="s">
        <v>1156</v>
      </c>
      <c r="C219" s="252" t="str">
        <f t="shared" si="16"/>
        <v>15.042.0690</v>
      </c>
      <c r="D219" s="252" t="str">
        <f t="shared" si="17"/>
        <v>15</v>
      </c>
      <c r="E219" s="164" t="s">
        <v>396</v>
      </c>
      <c r="F219" s="165" t="s">
        <v>180</v>
      </c>
      <c r="G219" s="166">
        <v>19800</v>
      </c>
      <c r="H219" s="167">
        <v>1</v>
      </c>
      <c r="I219" s="166">
        <v>19800</v>
      </c>
      <c r="J219" s="165"/>
    </row>
    <row r="220" spans="1:10" ht="286" x14ac:dyDescent="0.35">
      <c r="A220" s="256" t="s">
        <v>908</v>
      </c>
      <c r="B220" s="256" t="s">
        <v>1157</v>
      </c>
      <c r="C220" s="252" t="str">
        <f t="shared" si="16"/>
        <v>15.042.0740</v>
      </c>
      <c r="D220" s="252" t="str">
        <f t="shared" si="17"/>
        <v>15</v>
      </c>
      <c r="E220" s="164" t="s">
        <v>398</v>
      </c>
      <c r="F220" s="165" t="s">
        <v>180</v>
      </c>
      <c r="G220" s="166">
        <v>30700</v>
      </c>
      <c r="H220" s="167">
        <v>2</v>
      </c>
      <c r="I220" s="166">
        <v>61400</v>
      </c>
      <c r="J220" s="165"/>
    </row>
    <row r="221" spans="1:10" ht="221" x14ac:dyDescent="0.35">
      <c r="A221" s="256" t="s">
        <v>908</v>
      </c>
      <c r="B221" s="256" t="s">
        <v>1158</v>
      </c>
      <c r="C221" s="252" t="str">
        <f t="shared" si="16"/>
        <v>15.042.1000</v>
      </c>
      <c r="D221" s="252" t="str">
        <f t="shared" si="17"/>
        <v>15</v>
      </c>
      <c r="E221" s="164" t="s">
        <v>400</v>
      </c>
      <c r="F221" s="165" t="s">
        <v>177</v>
      </c>
      <c r="G221" s="166">
        <v>4470</v>
      </c>
      <c r="H221" s="167">
        <v>2</v>
      </c>
      <c r="I221" s="166">
        <v>8940</v>
      </c>
      <c r="J221" s="165"/>
    </row>
    <row r="222" spans="1:10" ht="39" x14ac:dyDescent="0.35">
      <c r="A222" s="256" t="s">
        <v>908</v>
      </c>
      <c r="B222" s="256" t="s">
        <v>1159</v>
      </c>
      <c r="C222" s="252" t="str">
        <f t="shared" si="16"/>
        <v>15.061.0000</v>
      </c>
      <c r="D222" s="252" t="str">
        <f t="shared" si="17"/>
        <v>15</v>
      </c>
      <c r="E222" s="164" t="s">
        <v>1160</v>
      </c>
      <c r="F222" s="165"/>
      <c r="G222" s="166"/>
      <c r="H222" s="167"/>
      <c r="I222" s="166">
        <v>0</v>
      </c>
      <c r="J222" s="165"/>
    </row>
    <row r="223" spans="1:10" ht="65" x14ac:dyDescent="0.35">
      <c r="A223" s="256" t="s">
        <v>908</v>
      </c>
      <c r="B223" s="256" t="s">
        <v>1161</v>
      </c>
      <c r="C223" s="252" t="str">
        <f t="shared" si="16"/>
        <v>15.061.0060</v>
      </c>
      <c r="D223" s="252" t="str">
        <f t="shared" si="17"/>
        <v>15</v>
      </c>
      <c r="E223" s="164" t="s">
        <v>402</v>
      </c>
      <c r="F223" s="165" t="s">
        <v>107</v>
      </c>
      <c r="G223" s="166">
        <v>163</v>
      </c>
      <c r="H223" s="167">
        <v>200</v>
      </c>
      <c r="I223" s="166">
        <v>32600</v>
      </c>
      <c r="J223" s="165"/>
    </row>
    <row r="224" spans="1:10" ht="65" x14ac:dyDescent="0.35">
      <c r="A224" s="256" t="s">
        <v>908</v>
      </c>
      <c r="B224" s="256" t="s">
        <v>1162</v>
      </c>
      <c r="C224" s="252" t="str">
        <f t="shared" si="16"/>
        <v>15.061.0090</v>
      </c>
      <c r="D224" s="252" t="str">
        <f t="shared" si="17"/>
        <v>15</v>
      </c>
      <c r="E224" s="164" t="s">
        <v>404</v>
      </c>
      <c r="F224" s="165" t="s">
        <v>107</v>
      </c>
      <c r="G224" s="166">
        <v>242</v>
      </c>
      <c r="H224" s="167">
        <v>40</v>
      </c>
      <c r="I224" s="166">
        <v>9680</v>
      </c>
      <c r="J224" s="165"/>
    </row>
    <row r="225" spans="1:10" ht="78" x14ac:dyDescent="0.35">
      <c r="A225" s="256" t="s">
        <v>908</v>
      </c>
      <c r="B225" s="256" t="s">
        <v>1163</v>
      </c>
      <c r="C225" s="252" t="str">
        <f t="shared" si="16"/>
        <v>15.062.0000</v>
      </c>
      <c r="D225" s="252" t="str">
        <f t="shared" si="17"/>
        <v>15</v>
      </c>
      <c r="E225" s="164" t="s">
        <v>1164</v>
      </c>
      <c r="F225" s="165"/>
      <c r="G225" s="166"/>
      <c r="H225" s="167"/>
      <c r="I225" s="166"/>
      <c r="J225" s="165"/>
    </row>
    <row r="226" spans="1:10" ht="169" x14ac:dyDescent="0.35">
      <c r="A226" s="256" t="s">
        <v>908</v>
      </c>
      <c r="B226" s="256" t="s">
        <v>1165</v>
      </c>
      <c r="C226" s="252" t="str">
        <f t="shared" si="16"/>
        <v>15.062.0010</v>
      </c>
      <c r="D226" s="252" t="str">
        <f t="shared" si="17"/>
        <v>15</v>
      </c>
      <c r="E226" s="164" t="s">
        <v>406</v>
      </c>
      <c r="F226" s="165" t="s">
        <v>107</v>
      </c>
      <c r="G226" s="166">
        <v>85</v>
      </c>
      <c r="H226" s="167">
        <v>50</v>
      </c>
      <c r="I226" s="166">
        <v>4250</v>
      </c>
      <c r="J226" s="165"/>
    </row>
    <row r="227" spans="1:10" ht="52" x14ac:dyDescent="0.35">
      <c r="A227" s="256" t="s">
        <v>908</v>
      </c>
      <c r="B227" s="256" t="s">
        <v>1166</v>
      </c>
      <c r="C227" s="252" t="str">
        <f t="shared" si="16"/>
        <v>15.064.0000</v>
      </c>
      <c r="D227" s="252" t="str">
        <f t="shared" si="17"/>
        <v>15</v>
      </c>
      <c r="E227" s="164" t="s">
        <v>1167</v>
      </c>
      <c r="F227" s="165"/>
      <c r="G227" s="166"/>
      <c r="H227" s="167"/>
      <c r="I227" s="166"/>
      <c r="J227" s="165"/>
    </row>
    <row r="228" spans="1:10" ht="169" x14ac:dyDescent="0.35">
      <c r="A228" s="256" t="s">
        <v>908</v>
      </c>
      <c r="B228" s="256" t="s">
        <v>1168</v>
      </c>
      <c r="C228" s="252" t="str">
        <f t="shared" si="16"/>
        <v>15.064.0020</v>
      </c>
      <c r="D228" s="252" t="str">
        <f t="shared" si="17"/>
        <v>15</v>
      </c>
      <c r="E228" s="164" t="s">
        <v>408</v>
      </c>
      <c r="F228" s="165" t="s">
        <v>934</v>
      </c>
      <c r="G228" s="166">
        <v>105</v>
      </c>
      <c r="H228" s="167">
        <v>40</v>
      </c>
      <c r="I228" s="166">
        <v>4200</v>
      </c>
      <c r="J228" s="165"/>
    </row>
    <row r="229" spans="1:10" ht="26" x14ac:dyDescent="0.35">
      <c r="A229" s="256" t="s">
        <v>908</v>
      </c>
      <c r="B229" s="256" t="s">
        <v>1169</v>
      </c>
      <c r="C229" s="252" t="str">
        <f t="shared" si="16"/>
        <v>15.065.0000</v>
      </c>
      <c r="D229" s="252" t="str">
        <f t="shared" si="17"/>
        <v>15</v>
      </c>
      <c r="E229" s="164" t="s">
        <v>1170</v>
      </c>
      <c r="F229" s="165"/>
      <c r="G229" s="166"/>
      <c r="H229" s="167"/>
      <c r="I229" s="166"/>
      <c r="J229" s="165"/>
    </row>
    <row r="230" spans="1:10" ht="143" x14ac:dyDescent="0.35">
      <c r="A230" s="256" t="s">
        <v>908</v>
      </c>
      <c r="B230" s="256" t="s">
        <v>1171</v>
      </c>
      <c r="C230" s="252" t="str">
        <f t="shared" si="16"/>
        <v>15.065.0010</v>
      </c>
      <c r="D230" s="252" t="str">
        <f t="shared" si="17"/>
        <v>15</v>
      </c>
      <c r="E230" s="164" t="s">
        <v>410</v>
      </c>
      <c r="F230" s="165" t="s">
        <v>180</v>
      </c>
      <c r="G230" s="166">
        <v>232</v>
      </c>
      <c r="H230" s="167">
        <v>4</v>
      </c>
      <c r="I230" s="166">
        <v>928</v>
      </c>
      <c r="J230" s="165"/>
    </row>
    <row r="231" spans="1:10" ht="130" x14ac:dyDescent="0.35">
      <c r="A231" s="256" t="s">
        <v>908</v>
      </c>
      <c r="B231" s="256" t="s">
        <v>1172</v>
      </c>
      <c r="C231" s="252" t="str">
        <f t="shared" si="16"/>
        <v>15.065.0040</v>
      </c>
      <c r="D231" s="252" t="str">
        <f t="shared" si="17"/>
        <v>15</v>
      </c>
      <c r="E231" s="164" t="s">
        <v>412</v>
      </c>
      <c r="F231" s="165" t="s">
        <v>107</v>
      </c>
      <c r="G231" s="166">
        <v>1500</v>
      </c>
      <c r="H231" s="167">
        <v>8</v>
      </c>
      <c r="I231" s="166">
        <v>12000</v>
      </c>
      <c r="J231" s="165"/>
    </row>
    <row r="232" spans="1:10" ht="91" x14ac:dyDescent="0.35">
      <c r="A232" s="256" t="s">
        <v>908</v>
      </c>
      <c r="B232" s="256" t="s">
        <v>1173</v>
      </c>
      <c r="C232" s="252" t="str">
        <f t="shared" si="16"/>
        <v>15.065.0110</v>
      </c>
      <c r="D232" s="252" t="str">
        <f t="shared" si="17"/>
        <v>15</v>
      </c>
      <c r="E232" s="164" t="s">
        <v>414</v>
      </c>
      <c r="F232" s="165" t="s">
        <v>107</v>
      </c>
      <c r="G232" s="166">
        <v>1400</v>
      </c>
      <c r="H232" s="167">
        <v>5</v>
      </c>
      <c r="I232" s="166">
        <v>7000</v>
      </c>
      <c r="J232" s="165"/>
    </row>
    <row r="233" spans="1:10" ht="52" x14ac:dyDescent="0.35">
      <c r="A233" s="256" t="s">
        <v>908</v>
      </c>
      <c r="B233" s="256" t="s">
        <v>1174</v>
      </c>
      <c r="C233" s="252" t="str">
        <f t="shared" si="16"/>
        <v>15.065.0300</v>
      </c>
      <c r="D233" s="252" t="str">
        <f t="shared" si="17"/>
        <v>15</v>
      </c>
      <c r="E233" s="164" t="s">
        <v>416</v>
      </c>
      <c r="F233" s="165" t="s">
        <v>180</v>
      </c>
      <c r="G233" s="166">
        <v>330</v>
      </c>
      <c r="H233" s="167">
        <v>4</v>
      </c>
      <c r="I233" s="166">
        <v>1320</v>
      </c>
      <c r="J233" s="165"/>
    </row>
    <row r="234" spans="1:10" ht="338" x14ac:dyDescent="0.35">
      <c r="A234" s="256" t="s">
        <v>908</v>
      </c>
      <c r="B234" s="256" t="s">
        <v>1175</v>
      </c>
      <c r="C234" s="252" t="str">
        <f t="shared" si="16"/>
        <v>15.065.0500</v>
      </c>
      <c r="D234" s="252" t="str">
        <f t="shared" si="17"/>
        <v>15</v>
      </c>
      <c r="E234" s="164" t="s">
        <v>418</v>
      </c>
      <c r="F234" s="165" t="s">
        <v>180</v>
      </c>
      <c r="G234" s="166">
        <v>1900</v>
      </c>
      <c r="H234" s="167">
        <v>2</v>
      </c>
      <c r="I234" s="166">
        <v>3800</v>
      </c>
      <c r="J234" s="165"/>
    </row>
    <row r="235" spans="1:10" ht="338" x14ac:dyDescent="0.35">
      <c r="A235" s="256" t="s">
        <v>908</v>
      </c>
      <c r="B235" s="256" t="s">
        <v>1176</v>
      </c>
      <c r="C235" s="252" t="str">
        <f t="shared" si="16"/>
        <v>15.065.0510</v>
      </c>
      <c r="D235" s="252" t="str">
        <f t="shared" si="17"/>
        <v>15</v>
      </c>
      <c r="E235" s="164" t="s">
        <v>420</v>
      </c>
      <c r="F235" s="165" t="s">
        <v>107</v>
      </c>
      <c r="G235" s="166">
        <v>3500</v>
      </c>
      <c r="H235" s="167">
        <v>4</v>
      </c>
      <c r="I235" s="166">
        <v>14000</v>
      </c>
      <c r="J235" s="165"/>
    </row>
    <row r="236" spans="1:10" ht="91" x14ac:dyDescent="0.35">
      <c r="A236" s="256" t="s">
        <v>908</v>
      </c>
      <c r="B236" s="256" t="s">
        <v>1177</v>
      </c>
      <c r="C236" s="252" t="str">
        <f t="shared" si="16"/>
        <v>15.070.0000</v>
      </c>
      <c r="D236" s="252" t="str">
        <f t="shared" si="17"/>
        <v>15</v>
      </c>
      <c r="E236" s="164" t="s">
        <v>1178</v>
      </c>
      <c r="F236" s="165"/>
      <c r="G236" s="166"/>
      <c r="H236" s="167"/>
      <c r="I236" s="166"/>
      <c r="J236" s="165"/>
    </row>
    <row r="237" spans="1:10" ht="409.5" x14ac:dyDescent="0.35">
      <c r="A237" s="256" t="s">
        <v>908</v>
      </c>
      <c r="B237" s="256" t="s">
        <v>1179</v>
      </c>
      <c r="C237" s="252" t="str">
        <f t="shared" si="16"/>
        <v>15.070.0010</v>
      </c>
      <c r="D237" s="252" t="str">
        <f t="shared" si="17"/>
        <v>15</v>
      </c>
      <c r="E237" s="164" t="s">
        <v>422</v>
      </c>
      <c r="F237" s="165" t="s">
        <v>177</v>
      </c>
      <c r="G237" s="166">
        <v>1700</v>
      </c>
      <c r="H237" s="167">
        <v>1</v>
      </c>
      <c r="I237" s="166">
        <v>1700</v>
      </c>
      <c r="J237" s="165"/>
    </row>
    <row r="238" spans="1:10" ht="78" x14ac:dyDescent="0.35">
      <c r="A238" s="256" t="s">
        <v>908</v>
      </c>
      <c r="B238" s="256" t="s">
        <v>1180</v>
      </c>
      <c r="C238" s="252" t="str">
        <f t="shared" si="16"/>
        <v>15.070.0410</v>
      </c>
      <c r="D238" s="252" t="str">
        <f t="shared" si="17"/>
        <v>15</v>
      </c>
      <c r="E238" s="164" t="s">
        <v>424</v>
      </c>
      <c r="F238" s="165" t="s">
        <v>180</v>
      </c>
      <c r="G238" s="166">
        <v>1300</v>
      </c>
      <c r="H238" s="167">
        <v>2</v>
      </c>
      <c r="I238" s="166">
        <v>2600</v>
      </c>
      <c r="J238" s="165"/>
    </row>
    <row r="239" spans="1:10" ht="39" x14ac:dyDescent="0.35">
      <c r="A239" s="256" t="s">
        <v>908</v>
      </c>
      <c r="B239" s="256" t="s">
        <v>1181</v>
      </c>
      <c r="C239" s="252" t="str">
        <f t="shared" si="16"/>
        <v>15.080.0000</v>
      </c>
      <c r="D239" s="252" t="str">
        <f t="shared" si="17"/>
        <v>15</v>
      </c>
      <c r="E239" s="164" t="s">
        <v>1182</v>
      </c>
      <c r="F239" s="165"/>
      <c r="G239" s="166"/>
      <c r="H239" s="167"/>
      <c r="I239" s="166">
        <v>0</v>
      </c>
      <c r="J239" s="165"/>
    </row>
    <row r="240" spans="1:10" ht="169" x14ac:dyDescent="0.35">
      <c r="A240" s="256" t="s">
        <v>908</v>
      </c>
      <c r="B240" s="256" t="s">
        <v>1183</v>
      </c>
      <c r="C240" s="252" t="str">
        <f t="shared" si="16"/>
        <v>15.080.0010</v>
      </c>
      <c r="D240" s="252" t="str">
        <f t="shared" si="17"/>
        <v>15</v>
      </c>
      <c r="E240" s="164" t="s">
        <v>426</v>
      </c>
      <c r="F240" s="165" t="s">
        <v>107</v>
      </c>
      <c r="G240" s="166">
        <v>57</v>
      </c>
      <c r="H240" s="167">
        <v>200</v>
      </c>
      <c r="I240" s="166">
        <v>11400</v>
      </c>
      <c r="J240" s="165"/>
    </row>
    <row r="241" spans="1:10" ht="52" x14ac:dyDescent="0.35">
      <c r="A241" s="256" t="s">
        <v>908</v>
      </c>
      <c r="B241" s="256" t="s">
        <v>1184</v>
      </c>
      <c r="C241" s="252" t="str">
        <f t="shared" si="16"/>
        <v>15.099.0000</v>
      </c>
      <c r="D241" s="252" t="str">
        <f t="shared" si="17"/>
        <v>15</v>
      </c>
      <c r="E241" s="164" t="s">
        <v>941</v>
      </c>
      <c r="F241" s="165"/>
      <c r="G241" s="166"/>
      <c r="H241" s="167"/>
      <c r="I241" s="166"/>
      <c r="J241" s="165"/>
    </row>
    <row r="242" spans="1:10" ht="39" x14ac:dyDescent="0.35">
      <c r="A242" s="256" t="s">
        <v>908</v>
      </c>
      <c r="B242" s="256" t="s">
        <v>1185</v>
      </c>
      <c r="C242" s="252" t="str">
        <f t="shared" si="16"/>
        <v>15.099.0001</v>
      </c>
      <c r="D242" s="252" t="str">
        <f t="shared" si="17"/>
        <v>15</v>
      </c>
      <c r="E242" s="164" t="s">
        <v>427</v>
      </c>
      <c r="F242" s="165" t="s">
        <v>180</v>
      </c>
      <c r="G242" s="166">
        <v>1500</v>
      </c>
      <c r="H242" s="167">
        <v>1</v>
      </c>
      <c r="I242" s="166">
        <v>1500</v>
      </c>
      <c r="J242" s="165"/>
    </row>
    <row r="243" spans="1:10" ht="182" x14ac:dyDescent="0.35">
      <c r="A243" s="256" t="s">
        <v>908</v>
      </c>
      <c r="B243" s="256" t="s">
        <v>1186</v>
      </c>
      <c r="C243" s="252" t="str">
        <f t="shared" si="16"/>
        <v>15.099.0002</v>
      </c>
      <c r="D243" s="252" t="str">
        <f t="shared" si="17"/>
        <v>15</v>
      </c>
      <c r="E243" s="164" t="s">
        <v>429</v>
      </c>
      <c r="F243" s="165" t="s">
        <v>180</v>
      </c>
      <c r="G243" s="166">
        <v>18000</v>
      </c>
      <c r="H243" s="167">
        <v>1</v>
      </c>
      <c r="I243" s="166">
        <v>18000</v>
      </c>
      <c r="J243" s="165"/>
    </row>
    <row r="244" spans="1:10" ht="78" x14ac:dyDescent="0.35">
      <c r="A244" s="256" t="s">
        <v>908</v>
      </c>
      <c r="B244" s="256" t="s">
        <v>1187</v>
      </c>
      <c r="C244" s="252" t="str">
        <f t="shared" si="16"/>
        <v>15.099.0003</v>
      </c>
      <c r="D244" s="252" t="str">
        <f t="shared" si="17"/>
        <v>15</v>
      </c>
      <c r="E244" s="164" t="s">
        <v>1188</v>
      </c>
      <c r="F244" s="165" t="s">
        <v>177</v>
      </c>
      <c r="G244" s="166">
        <v>35000</v>
      </c>
      <c r="H244" s="167">
        <v>1</v>
      </c>
      <c r="I244" s="166">
        <v>35000</v>
      </c>
      <c r="J244" s="165"/>
    </row>
    <row r="245" spans="1:10" ht="52" x14ac:dyDescent="0.35">
      <c r="A245" s="256" t="s">
        <v>908</v>
      </c>
      <c r="B245" s="256" t="s">
        <v>1189</v>
      </c>
      <c r="C245" s="252" t="str">
        <f t="shared" si="16"/>
        <v>15.099.0004</v>
      </c>
      <c r="D245" s="252" t="str">
        <f t="shared" si="17"/>
        <v>15</v>
      </c>
      <c r="E245" s="164" t="s">
        <v>432</v>
      </c>
      <c r="F245" s="165" t="s">
        <v>177</v>
      </c>
      <c r="G245" s="166">
        <v>20000</v>
      </c>
      <c r="H245" s="167">
        <v>1</v>
      </c>
      <c r="I245" s="166">
        <v>20000</v>
      </c>
      <c r="J245" s="165"/>
    </row>
    <row r="246" spans="1:10" ht="78" x14ac:dyDescent="0.35">
      <c r="A246" s="256" t="s">
        <v>908</v>
      </c>
      <c r="B246" s="256" t="s">
        <v>1190</v>
      </c>
      <c r="C246" s="252" t="str">
        <f t="shared" si="16"/>
        <v>15.099.0005</v>
      </c>
      <c r="D246" s="252" t="str">
        <f t="shared" si="17"/>
        <v>15</v>
      </c>
      <c r="E246" s="164" t="s">
        <v>434</v>
      </c>
      <c r="F246" s="165" t="s">
        <v>177</v>
      </c>
      <c r="G246" s="166">
        <v>22000</v>
      </c>
      <c r="H246" s="167">
        <v>1</v>
      </c>
      <c r="I246" s="166">
        <v>22000</v>
      </c>
      <c r="J246" s="165"/>
    </row>
    <row r="247" spans="1:10" ht="52" x14ac:dyDescent="0.35">
      <c r="A247" s="256" t="s">
        <v>908</v>
      </c>
      <c r="B247" s="256" t="s">
        <v>1191</v>
      </c>
      <c r="C247" s="252" t="str">
        <f t="shared" si="16"/>
        <v>15.099.0006</v>
      </c>
      <c r="D247" s="252" t="str">
        <f t="shared" si="17"/>
        <v>15</v>
      </c>
      <c r="E247" s="164" t="s">
        <v>437</v>
      </c>
      <c r="F247" s="165" t="s">
        <v>177</v>
      </c>
      <c r="G247" s="166">
        <v>18000</v>
      </c>
      <c r="H247" s="167">
        <v>1</v>
      </c>
      <c r="I247" s="166">
        <v>18000</v>
      </c>
      <c r="J247" s="165"/>
    </row>
    <row r="248" spans="1:10" x14ac:dyDescent="0.35">
      <c r="A248" s="256" t="s">
        <v>908</v>
      </c>
      <c r="B248" s="256"/>
      <c r="C248" s="252" t="str">
        <f t="shared" si="16"/>
        <v/>
      </c>
      <c r="D248" s="252" t="str">
        <f t="shared" si="17"/>
        <v/>
      </c>
      <c r="E248" s="164"/>
      <c r="F248" s="165"/>
      <c r="G248" s="166"/>
      <c r="H248" s="167"/>
      <c r="I248" s="166"/>
      <c r="J248" s="165"/>
    </row>
    <row r="249" spans="1:10" ht="26" x14ac:dyDescent="0.35">
      <c r="A249" s="255"/>
      <c r="B249" s="255" t="s">
        <v>1192</v>
      </c>
      <c r="C249" s="255"/>
      <c r="D249" s="251"/>
      <c r="E249" s="160" t="s">
        <v>91</v>
      </c>
      <c r="F249" s="161"/>
      <c r="G249" s="162"/>
      <c r="H249" s="161"/>
      <c r="I249" s="162">
        <f>SUM(I250:I252)</f>
        <v>108</v>
      </c>
      <c r="J249" s="161"/>
    </row>
    <row r="250" spans="1:10" ht="65" x14ac:dyDescent="0.35">
      <c r="A250" s="256" t="s">
        <v>908</v>
      </c>
      <c r="B250" s="256" t="s">
        <v>1193</v>
      </c>
      <c r="C250" s="252" t="str">
        <f>MID(B250,3,11)</f>
        <v>16.051.0000</v>
      </c>
      <c r="D250" s="252" t="str">
        <f t="shared" ref="D250:D252" si="18">LEFT(C250,2)</f>
        <v>16</v>
      </c>
      <c r="E250" s="164" t="s">
        <v>1194</v>
      </c>
      <c r="F250" s="165"/>
      <c r="G250" s="166"/>
      <c r="H250" s="167"/>
      <c r="I250" s="166"/>
      <c r="J250" s="165"/>
    </row>
    <row r="251" spans="1:10" ht="117" x14ac:dyDescent="0.35">
      <c r="A251" s="256" t="s">
        <v>908</v>
      </c>
      <c r="B251" s="256" t="s">
        <v>1195</v>
      </c>
      <c r="C251" s="252" t="str">
        <f>MID(B251,3,11)</f>
        <v>16.051.0010</v>
      </c>
      <c r="D251" s="252" t="str">
        <f t="shared" si="18"/>
        <v>16</v>
      </c>
      <c r="E251" s="164" t="s">
        <v>440</v>
      </c>
      <c r="F251" s="165" t="s">
        <v>934</v>
      </c>
      <c r="G251" s="166">
        <v>18</v>
      </c>
      <c r="H251" s="167">
        <v>6</v>
      </c>
      <c r="I251" s="166">
        <v>108</v>
      </c>
      <c r="J251" s="165"/>
    </row>
    <row r="252" spans="1:10" x14ac:dyDescent="0.35">
      <c r="A252" s="256" t="s">
        <v>908</v>
      </c>
      <c r="B252" s="256"/>
      <c r="C252" s="252" t="str">
        <f>MID(B252,3,11)</f>
        <v/>
      </c>
      <c r="D252" s="252" t="str">
        <f t="shared" si="18"/>
        <v/>
      </c>
      <c r="E252" s="164"/>
      <c r="F252" s="165"/>
      <c r="G252" s="166"/>
      <c r="H252" s="167"/>
      <c r="I252" s="166"/>
      <c r="J252" s="165"/>
    </row>
    <row r="253" spans="1:10" x14ac:dyDescent="0.35">
      <c r="A253" s="255"/>
      <c r="B253" s="255" t="s">
        <v>1196</v>
      </c>
      <c r="C253" s="255"/>
      <c r="D253" s="251"/>
      <c r="E253" s="160" t="s">
        <v>92</v>
      </c>
      <c r="F253" s="161"/>
      <c r="G253" s="162"/>
      <c r="H253" s="161"/>
      <c r="I253" s="162">
        <f>SUM(I254:I262)</f>
        <v>287110</v>
      </c>
      <c r="J253" s="161"/>
    </row>
    <row r="254" spans="1:10" x14ac:dyDescent="0.35">
      <c r="A254" s="256" t="s">
        <v>908</v>
      </c>
      <c r="B254" s="256" t="s">
        <v>1197</v>
      </c>
      <c r="C254" s="252" t="str">
        <f t="shared" ref="C254:C262" si="19">MID(B254,3,11)</f>
        <v>23.010.0000</v>
      </c>
      <c r="D254" s="252" t="str">
        <f t="shared" ref="D254:D262" si="20">LEFT(C254,2)</f>
        <v>23</v>
      </c>
      <c r="E254" s="164" t="s">
        <v>916</v>
      </c>
      <c r="F254" s="165"/>
      <c r="G254" s="166"/>
      <c r="H254" s="167"/>
      <c r="I254" s="166"/>
      <c r="J254" s="165"/>
    </row>
    <row r="255" spans="1:10" ht="221" x14ac:dyDescent="0.35">
      <c r="A255" s="256" t="s">
        <v>908</v>
      </c>
      <c r="B255" s="256" t="s">
        <v>1198</v>
      </c>
      <c r="C255" s="252" t="str">
        <f t="shared" si="19"/>
        <v>23.010.0400</v>
      </c>
      <c r="D255" s="252" t="str">
        <f t="shared" si="20"/>
        <v>23</v>
      </c>
      <c r="E255" s="164" t="s">
        <v>443</v>
      </c>
      <c r="F255" s="165" t="s">
        <v>934</v>
      </c>
      <c r="G255" s="166">
        <v>37</v>
      </c>
      <c r="H255" s="167">
        <v>505</v>
      </c>
      <c r="I255" s="166">
        <v>18685</v>
      </c>
      <c r="J255" s="165"/>
    </row>
    <row r="256" spans="1:10" x14ac:dyDescent="0.35">
      <c r="A256" s="256" t="s">
        <v>908</v>
      </c>
      <c r="B256" s="256" t="s">
        <v>1199</v>
      </c>
      <c r="C256" s="252" t="str">
        <f t="shared" si="19"/>
        <v>23.020.0000</v>
      </c>
      <c r="D256" s="252" t="str">
        <f t="shared" si="20"/>
        <v>23</v>
      </c>
      <c r="E256" s="164" t="s">
        <v>916</v>
      </c>
      <c r="F256" s="165"/>
      <c r="G256" s="166"/>
      <c r="H256" s="167"/>
      <c r="I256" s="166"/>
      <c r="J256" s="165"/>
    </row>
    <row r="257" spans="1:10" ht="195" x14ac:dyDescent="0.35">
      <c r="A257" s="256" t="s">
        <v>908</v>
      </c>
      <c r="B257" s="256" t="s">
        <v>1200</v>
      </c>
      <c r="C257" s="252" t="str">
        <f t="shared" si="19"/>
        <v>23.020.0060</v>
      </c>
      <c r="D257" s="252" t="str">
        <f t="shared" si="20"/>
        <v>23</v>
      </c>
      <c r="E257" s="164" t="s">
        <v>445</v>
      </c>
      <c r="F257" s="165" t="s">
        <v>934</v>
      </c>
      <c r="G257" s="166">
        <v>645</v>
      </c>
      <c r="H257" s="167">
        <v>255</v>
      </c>
      <c r="I257" s="166">
        <v>164475</v>
      </c>
      <c r="J257" s="165"/>
    </row>
    <row r="258" spans="1:10" x14ac:dyDescent="0.35">
      <c r="A258" s="256" t="s">
        <v>908</v>
      </c>
      <c r="B258" s="256" t="s">
        <v>1201</v>
      </c>
      <c r="C258" s="252" t="str">
        <f t="shared" si="19"/>
        <v>23.094.0000</v>
      </c>
      <c r="D258" s="252" t="str">
        <f t="shared" si="20"/>
        <v>23</v>
      </c>
      <c r="E258" s="164" t="s">
        <v>916</v>
      </c>
      <c r="F258" s="165"/>
      <c r="G258" s="166"/>
      <c r="H258" s="167"/>
      <c r="I258" s="166"/>
      <c r="J258" s="165"/>
    </row>
    <row r="259" spans="1:10" ht="117" x14ac:dyDescent="0.35">
      <c r="A259" s="256" t="s">
        <v>908</v>
      </c>
      <c r="B259" s="256" t="s">
        <v>1202</v>
      </c>
      <c r="C259" s="252" t="str">
        <f t="shared" si="19"/>
        <v>23.094.0040</v>
      </c>
      <c r="D259" s="252" t="str">
        <f t="shared" si="20"/>
        <v>23</v>
      </c>
      <c r="E259" s="164" t="s">
        <v>447</v>
      </c>
      <c r="F259" s="165" t="s">
        <v>934</v>
      </c>
      <c r="G259" s="166">
        <v>20</v>
      </c>
      <c r="H259" s="167">
        <v>255</v>
      </c>
      <c r="I259" s="166">
        <v>5100</v>
      </c>
      <c r="J259" s="165"/>
    </row>
    <row r="260" spans="1:10" x14ac:dyDescent="0.35">
      <c r="A260" s="256" t="s">
        <v>908</v>
      </c>
      <c r="B260" s="256" t="s">
        <v>1203</v>
      </c>
      <c r="C260" s="252" t="str">
        <f t="shared" si="19"/>
        <v>23.095.0000</v>
      </c>
      <c r="D260" s="252" t="str">
        <f t="shared" si="20"/>
        <v>23</v>
      </c>
      <c r="E260" s="164" t="s">
        <v>916</v>
      </c>
      <c r="F260" s="165"/>
      <c r="G260" s="166"/>
      <c r="H260" s="167"/>
      <c r="I260" s="166">
        <v>0</v>
      </c>
      <c r="J260" s="165"/>
    </row>
    <row r="261" spans="1:10" ht="52" x14ac:dyDescent="0.35">
      <c r="A261" s="256" t="s">
        <v>908</v>
      </c>
      <c r="B261" s="256" t="s">
        <v>1204</v>
      </c>
      <c r="C261" s="252" t="str">
        <f t="shared" si="19"/>
        <v>23.095.0030</v>
      </c>
      <c r="D261" s="252" t="str">
        <f t="shared" si="20"/>
        <v>23</v>
      </c>
      <c r="E261" s="164" t="s">
        <v>449</v>
      </c>
      <c r="F261" s="165" t="s">
        <v>104</v>
      </c>
      <c r="G261" s="166">
        <v>6590</v>
      </c>
      <c r="H261" s="167">
        <v>15</v>
      </c>
      <c r="I261" s="166">
        <v>98850</v>
      </c>
      <c r="J261" s="165"/>
    </row>
    <row r="262" spans="1:10" x14ac:dyDescent="0.35">
      <c r="A262" s="256" t="s">
        <v>908</v>
      </c>
      <c r="B262" s="256"/>
      <c r="C262" s="252" t="str">
        <f t="shared" si="19"/>
        <v/>
      </c>
      <c r="D262" s="252" t="str">
        <f t="shared" si="20"/>
        <v/>
      </c>
      <c r="E262" s="164"/>
      <c r="F262" s="165"/>
      <c r="G262" s="166"/>
      <c r="H262" s="167"/>
      <c r="I262" s="166"/>
      <c r="J262" s="165"/>
    </row>
    <row r="263" spans="1:10" ht="26" x14ac:dyDescent="0.35">
      <c r="A263" s="255"/>
      <c r="B263" s="255" t="s">
        <v>1205</v>
      </c>
      <c r="C263" s="255"/>
      <c r="D263" s="251"/>
      <c r="E263" s="160" t="s">
        <v>93</v>
      </c>
      <c r="F263" s="161"/>
      <c r="G263" s="162"/>
      <c r="H263" s="161"/>
      <c r="I263" s="162">
        <f>SUM(I264:I275)</f>
        <v>295800</v>
      </c>
      <c r="J263" s="161"/>
    </row>
    <row r="264" spans="1:10" ht="52" x14ac:dyDescent="0.35">
      <c r="A264" s="256" t="s">
        <v>908</v>
      </c>
      <c r="B264" s="256" t="s">
        <v>1206</v>
      </c>
      <c r="C264" s="252" t="str">
        <f t="shared" ref="C264:C275" si="21">MID(B264,3,11)</f>
        <v>34.099.0000</v>
      </c>
      <c r="D264" s="252" t="str">
        <f t="shared" ref="D264:D275" si="22">LEFT(C264,2)</f>
        <v>34</v>
      </c>
      <c r="E264" s="164" t="s">
        <v>941</v>
      </c>
      <c r="F264" s="165"/>
      <c r="G264" s="166"/>
      <c r="H264" s="167"/>
      <c r="I264" s="166"/>
      <c r="J264" s="165"/>
    </row>
    <row r="265" spans="1:10" ht="409.5" x14ac:dyDescent="0.35">
      <c r="A265" s="256" t="s">
        <v>908</v>
      </c>
      <c r="B265" s="256" t="s">
        <v>1207</v>
      </c>
      <c r="C265" s="252" t="str">
        <f t="shared" si="21"/>
        <v>34.099.0001</v>
      </c>
      <c r="D265" s="252" t="str">
        <f t="shared" si="22"/>
        <v>34</v>
      </c>
      <c r="E265" s="164" t="s">
        <v>451</v>
      </c>
      <c r="F265" s="165" t="s">
        <v>177</v>
      </c>
      <c r="G265" s="166">
        <v>115000</v>
      </c>
      <c r="H265" s="167">
        <v>1</v>
      </c>
      <c r="I265" s="166">
        <v>115000</v>
      </c>
      <c r="J265" s="165"/>
    </row>
    <row r="266" spans="1:10" ht="169" x14ac:dyDescent="0.35">
      <c r="A266" s="256" t="s">
        <v>908</v>
      </c>
      <c r="B266" s="256" t="s">
        <v>1208</v>
      </c>
      <c r="C266" s="252" t="str">
        <f t="shared" si="21"/>
        <v>34.099.0002</v>
      </c>
      <c r="D266" s="252" t="str">
        <f t="shared" si="22"/>
        <v>34</v>
      </c>
      <c r="E266" s="164" t="s">
        <v>453</v>
      </c>
      <c r="F266" s="165" t="s">
        <v>177</v>
      </c>
      <c r="G266" s="166">
        <v>65000</v>
      </c>
      <c r="H266" s="167">
        <v>1</v>
      </c>
      <c r="I266" s="166">
        <v>65000</v>
      </c>
      <c r="J266" s="165"/>
    </row>
    <row r="267" spans="1:10" ht="195" x14ac:dyDescent="0.35">
      <c r="A267" s="256" t="s">
        <v>908</v>
      </c>
      <c r="B267" s="256" t="s">
        <v>1209</v>
      </c>
      <c r="C267" s="252" t="str">
        <f t="shared" si="21"/>
        <v>34.099.0003</v>
      </c>
      <c r="D267" s="252" t="str">
        <f t="shared" si="22"/>
        <v>34</v>
      </c>
      <c r="E267" s="164" t="s">
        <v>455</v>
      </c>
      <c r="F267" s="165" t="s">
        <v>177</v>
      </c>
      <c r="G267" s="166">
        <v>35000</v>
      </c>
      <c r="H267" s="167">
        <v>1</v>
      </c>
      <c r="I267" s="166">
        <v>35000</v>
      </c>
      <c r="J267" s="165"/>
    </row>
    <row r="268" spans="1:10" ht="195" x14ac:dyDescent="0.35">
      <c r="A268" s="256" t="s">
        <v>908</v>
      </c>
      <c r="B268" s="256" t="s">
        <v>1210</v>
      </c>
      <c r="C268" s="252" t="str">
        <f t="shared" si="21"/>
        <v>34.099.0004</v>
      </c>
      <c r="D268" s="252" t="str">
        <f t="shared" si="22"/>
        <v>34</v>
      </c>
      <c r="E268" s="164" t="s">
        <v>457</v>
      </c>
      <c r="F268" s="165" t="s">
        <v>177</v>
      </c>
      <c r="G268" s="166">
        <v>20000</v>
      </c>
      <c r="H268" s="167">
        <v>1</v>
      </c>
      <c r="I268" s="166">
        <v>20000</v>
      </c>
      <c r="J268" s="165"/>
    </row>
    <row r="269" spans="1:10" ht="325" x14ac:dyDescent="0.35">
      <c r="A269" s="256" t="s">
        <v>908</v>
      </c>
      <c r="B269" s="256" t="s">
        <v>1211</v>
      </c>
      <c r="C269" s="252" t="str">
        <f t="shared" si="21"/>
        <v>34.099.0005</v>
      </c>
      <c r="D269" s="252" t="str">
        <f t="shared" si="22"/>
        <v>34</v>
      </c>
      <c r="E269" s="164" t="s">
        <v>459</v>
      </c>
      <c r="F269" s="165" t="s">
        <v>180</v>
      </c>
      <c r="G269" s="166">
        <v>2000</v>
      </c>
      <c r="H269" s="167">
        <v>20</v>
      </c>
      <c r="I269" s="166">
        <v>40000</v>
      </c>
      <c r="J269" s="165"/>
    </row>
    <row r="270" spans="1:10" ht="409.5" x14ac:dyDescent="0.35">
      <c r="A270" s="256" t="s">
        <v>908</v>
      </c>
      <c r="B270" s="256" t="s">
        <v>1212</v>
      </c>
      <c r="C270" s="252" t="str">
        <f t="shared" si="21"/>
        <v>34.099.0006</v>
      </c>
      <c r="D270" s="252" t="str">
        <f t="shared" si="22"/>
        <v>34</v>
      </c>
      <c r="E270" s="164" t="s">
        <v>461</v>
      </c>
      <c r="F270" s="165" t="s">
        <v>177</v>
      </c>
      <c r="G270" s="166">
        <v>12000</v>
      </c>
      <c r="H270" s="167">
        <v>1</v>
      </c>
      <c r="I270" s="166">
        <v>12000</v>
      </c>
      <c r="J270" s="165"/>
    </row>
    <row r="271" spans="1:10" ht="130" x14ac:dyDescent="0.35">
      <c r="A271" s="256" t="s">
        <v>908</v>
      </c>
      <c r="B271" s="256" t="s">
        <v>1213</v>
      </c>
      <c r="C271" s="252" t="str">
        <f t="shared" si="21"/>
        <v>34.099.0007</v>
      </c>
      <c r="D271" s="252" t="str">
        <f t="shared" si="22"/>
        <v>34</v>
      </c>
      <c r="E271" s="164" t="s">
        <v>464</v>
      </c>
      <c r="F271" s="165" t="s">
        <v>177</v>
      </c>
      <c r="G271" s="166">
        <v>1200</v>
      </c>
      <c r="H271" s="167">
        <v>1</v>
      </c>
      <c r="I271" s="166">
        <v>1200</v>
      </c>
      <c r="J271" s="165"/>
    </row>
    <row r="272" spans="1:10" ht="78" x14ac:dyDescent="0.35">
      <c r="A272" s="256" t="s">
        <v>908</v>
      </c>
      <c r="B272" s="256" t="s">
        <v>1214</v>
      </c>
      <c r="C272" s="252" t="str">
        <f t="shared" si="21"/>
        <v>34.099.0008</v>
      </c>
      <c r="D272" s="252" t="str">
        <f t="shared" si="22"/>
        <v>34</v>
      </c>
      <c r="E272" s="164" t="s">
        <v>467</v>
      </c>
      <c r="F272" s="165" t="s">
        <v>180</v>
      </c>
      <c r="G272" s="166">
        <v>300</v>
      </c>
      <c r="H272" s="167">
        <v>4</v>
      </c>
      <c r="I272" s="166">
        <v>1200</v>
      </c>
      <c r="J272" s="165"/>
    </row>
    <row r="273" spans="1:10" ht="104" x14ac:dyDescent="0.35">
      <c r="A273" s="256" t="s">
        <v>908</v>
      </c>
      <c r="B273" s="256" t="s">
        <v>1215</v>
      </c>
      <c r="C273" s="252" t="str">
        <f t="shared" si="21"/>
        <v>34.099.0009</v>
      </c>
      <c r="D273" s="252" t="str">
        <f t="shared" si="22"/>
        <v>34</v>
      </c>
      <c r="E273" s="164" t="s">
        <v>470</v>
      </c>
      <c r="F273" s="165" t="s">
        <v>180</v>
      </c>
      <c r="G273" s="166">
        <v>350</v>
      </c>
      <c r="H273" s="167">
        <v>4</v>
      </c>
      <c r="I273" s="166">
        <v>1400</v>
      </c>
      <c r="J273" s="165"/>
    </row>
    <row r="274" spans="1:10" ht="409.5" x14ac:dyDescent="0.35">
      <c r="A274" s="256" t="s">
        <v>908</v>
      </c>
      <c r="B274" s="256" t="s">
        <v>1216</v>
      </c>
      <c r="C274" s="252" t="str">
        <f t="shared" si="21"/>
        <v>34.099.0010</v>
      </c>
      <c r="D274" s="252" t="str">
        <f t="shared" si="22"/>
        <v>34</v>
      </c>
      <c r="E274" s="164" t="s">
        <v>472</v>
      </c>
      <c r="F274" s="165" t="s">
        <v>177</v>
      </c>
      <c r="G274" s="166">
        <v>5000</v>
      </c>
      <c r="H274" s="167">
        <v>1</v>
      </c>
      <c r="I274" s="166">
        <v>5000</v>
      </c>
      <c r="J274" s="165"/>
    </row>
    <row r="275" spans="1:10" x14ac:dyDescent="0.35">
      <c r="A275" s="256" t="s">
        <v>908</v>
      </c>
      <c r="B275" s="256"/>
      <c r="C275" s="252" t="str">
        <f t="shared" si="21"/>
        <v/>
      </c>
      <c r="D275" s="252" t="str">
        <f t="shared" si="22"/>
        <v/>
      </c>
      <c r="E275" s="164"/>
      <c r="F275" s="165"/>
      <c r="G275" s="166"/>
      <c r="H275" s="167"/>
      <c r="I275" s="166"/>
      <c r="J275" s="165"/>
    </row>
    <row r="276" spans="1:10" ht="39" x14ac:dyDescent="0.35">
      <c r="A276" s="255"/>
      <c r="B276" s="255" t="s">
        <v>1217</v>
      </c>
      <c r="C276" s="255"/>
      <c r="D276" s="251"/>
      <c r="E276" s="160" t="s">
        <v>94</v>
      </c>
      <c r="F276" s="161"/>
      <c r="G276" s="162"/>
      <c r="H276" s="161"/>
      <c r="I276" s="162">
        <f>SUM(I277:I278)</f>
        <v>595</v>
      </c>
      <c r="J276" s="161"/>
    </row>
    <row r="277" spans="1:10" ht="26" x14ac:dyDescent="0.35">
      <c r="A277" s="256" t="s">
        <v>908</v>
      </c>
      <c r="B277" s="256" t="s">
        <v>1218</v>
      </c>
      <c r="C277" s="252" t="str">
        <f>MID(B277,3,11)</f>
        <v>35.046.0000</v>
      </c>
      <c r="D277" s="252" t="str">
        <f t="shared" ref="D277:D279" si="23">LEFT(C277,2)</f>
        <v>35</v>
      </c>
      <c r="E277" s="164" t="s">
        <v>1219</v>
      </c>
      <c r="F277" s="165"/>
      <c r="G277" s="166"/>
      <c r="H277" s="167"/>
      <c r="I277" s="166"/>
      <c r="J277" s="165"/>
    </row>
    <row r="278" spans="1:10" ht="39" x14ac:dyDescent="0.35">
      <c r="A278" s="256" t="s">
        <v>908</v>
      </c>
      <c r="B278" s="256" t="s">
        <v>1220</v>
      </c>
      <c r="C278" s="252" t="str">
        <f>MID(B278,3,11)</f>
        <v>35.046.2330</v>
      </c>
      <c r="D278" s="252" t="str">
        <f t="shared" si="23"/>
        <v>35</v>
      </c>
      <c r="E278" s="164" t="s">
        <v>475</v>
      </c>
      <c r="F278" s="165" t="s">
        <v>180</v>
      </c>
      <c r="G278" s="166">
        <v>595</v>
      </c>
      <c r="H278" s="167">
        <v>1</v>
      </c>
      <c r="I278" s="166">
        <v>595</v>
      </c>
      <c r="J278" s="165"/>
    </row>
    <row r="279" spans="1:10" x14ac:dyDescent="0.35">
      <c r="A279" s="256" t="s">
        <v>908</v>
      </c>
      <c r="B279" s="256"/>
      <c r="C279" s="252" t="str">
        <f>MID(B279,3,11)</f>
        <v/>
      </c>
      <c r="D279" s="252" t="str">
        <f t="shared" si="23"/>
        <v/>
      </c>
      <c r="E279" s="164"/>
      <c r="F279" s="165"/>
      <c r="G279" s="166"/>
      <c r="H279" s="167"/>
      <c r="I279" s="166"/>
      <c r="J279" s="165"/>
    </row>
    <row r="280" spans="1:10" ht="26" x14ac:dyDescent="0.35">
      <c r="A280" s="255"/>
      <c r="B280" s="255" t="s">
        <v>1221</v>
      </c>
      <c r="C280" s="255"/>
      <c r="D280" s="251"/>
      <c r="E280" s="160" t="s">
        <v>95</v>
      </c>
      <c r="F280" s="161"/>
      <c r="G280" s="162"/>
      <c r="H280" s="161"/>
      <c r="I280" s="162">
        <f>SUM(I281:I305)</f>
        <v>93657</v>
      </c>
      <c r="J280" s="161"/>
    </row>
    <row r="281" spans="1:10" ht="65" x14ac:dyDescent="0.35">
      <c r="A281" s="256" t="s">
        <v>908</v>
      </c>
      <c r="B281" s="256" t="s">
        <v>1222</v>
      </c>
      <c r="C281" s="252" t="str">
        <f t="shared" ref="C281:C306" si="24">MID(B281,3,11)</f>
        <v>57.011.0000</v>
      </c>
      <c r="D281" s="252" t="str">
        <f t="shared" ref="D281:D305" si="25">LEFT(C281,2)</f>
        <v>57</v>
      </c>
      <c r="E281" s="164" t="s">
        <v>1223</v>
      </c>
      <c r="F281" s="165"/>
      <c r="G281" s="166"/>
      <c r="H281" s="167"/>
      <c r="I281" s="166"/>
      <c r="J281" s="165"/>
    </row>
    <row r="282" spans="1:10" ht="403" x14ac:dyDescent="0.35">
      <c r="A282" s="256" t="s">
        <v>908</v>
      </c>
      <c r="B282" s="256" t="s">
        <v>1224</v>
      </c>
      <c r="C282" s="252" t="str">
        <f t="shared" si="24"/>
        <v>57.011.0005</v>
      </c>
      <c r="D282" s="252" t="str">
        <f t="shared" si="25"/>
        <v>57</v>
      </c>
      <c r="E282" s="164" t="s">
        <v>478</v>
      </c>
      <c r="F282" s="165" t="s">
        <v>934</v>
      </c>
      <c r="G282" s="166">
        <v>430</v>
      </c>
      <c r="H282" s="167">
        <v>60</v>
      </c>
      <c r="I282" s="166">
        <v>25800</v>
      </c>
      <c r="J282" s="165"/>
    </row>
    <row r="283" spans="1:10" ht="26" x14ac:dyDescent="0.35">
      <c r="A283" s="256" t="s">
        <v>908</v>
      </c>
      <c r="B283" s="256" t="s">
        <v>1225</v>
      </c>
      <c r="C283" s="252" t="str">
        <f t="shared" si="24"/>
        <v>57.014.0000</v>
      </c>
      <c r="D283" s="252" t="str">
        <f t="shared" si="25"/>
        <v>57</v>
      </c>
      <c r="E283" s="164" t="s">
        <v>1226</v>
      </c>
      <c r="F283" s="165"/>
      <c r="G283" s="166"/>
      <c r="H283" s="167"/>
      <c r="I283" s="166"/>
      <c r="J283" s="165"/>
    </row>
    <row r="284" spans="1:10" ht="409.5" x14ac:dyDescent="0.35">
      <c r="A284" s="256" t="s">
        <v>908</v>
      </c>
      <c r="B284" s="256" t="s">
        <v>1227</v>
      </c>
      <c r="C284" s="252" t="str">
        <f t="shared" si="24"/>
        <v>57.014.0045</v>
      </c>
      <c r="D284" s="252" t="str">
        <f t="shared" si="25"/>
        <v>57</v>
      </c>
      <c r="E284" s="164" t="s">
        <v>480</v>
      </c>
      <c r="F284" s="165" t="s">
        <v>180</v>
      </c>
      <c r="G284" s="166">
        <v>3190</v>
      </c>
      <c r="H284" s="167">
        <v>1</v>
      </c>
      <c r="I284" s="166">
        <v>3190</v>
      </c>
      <c r="J284" s="165"/>
    </row>
    <row r="285" spans="1:10" ht="409.5" x14ac:dyDescent="0.35">
      <c r="A285" s="256" t="s">
        <v>908</v>
      </c>
      <c r="B285" s="256" t="s">
        <v>1228</v>
      </c>
      <c r="C285" s="252" t="str">
        <f t="shared" si="24"/>
        <v>57.014.0064</v>
      </c>
      <c r="D285" s="252" t="str">
        <f t="shared" si="25"/>
        <v>57</v>
      </c>
      <c r="E285" s="164" t="s">
        <v>482</v>
      </c>
      <c r="F285" s="165" t="s">
        <v>180</v>
      </c>
      <c r="G285" s="166">
        <v>3560</v>
      </c>
      <c r="H285" s="167">
        <v>1</v>
      </c>
      <c r="I285" s="166">
        <v>3560</v>
      </c>
      <c r="J285" s="165"/>
    </row>
    <row r="286" spans="1:10" ht="65" x14ac:dyDescent="0.35">
      <c r="A286" s="256" t="s">
        <v>908</v>
      </c>
      <c r="B286" s="256" t="s">
        <v>1229</v>
      </c>
      <c r="C286" s="252" t="str">
        <f t="shared" si="24"/>
        <v>57.021.0000</v>
      </c>
      <c r="D286" s="252" t="str">
        <f t="shared" si="25"/>
        <v>57</v>
      </c>
      <c r="E286" s="164" t="s">
        <v>1230</v>
      </c>
      <c r="F286" s="165"/>
      <c r="G286" s="166"/>
      <c r="H286" s="167"/>
      <c r="I286" s="166"/>
      <c r="J286" s="165"/>
    </row>
    <row r="287" spans="1:10" ht="182" x14ac:dyDescent="0.35">
      <c r="A287" s="256" t="s">
        <v>908</v>
      </c>
      <c r="B287" s="256" t="s">
        <v>1231</v>
      </c>
      <c r="C287" s="252" t="str">
        <f t="shared" si="24"/>
        <v>57.021.0030</v>
      </c>
      <c r="D287" s="252" t="str">
        <f t="shared" si="25"/>
        <v>57</v>
      </c>
      <c r="E287" s="164" t="s">
        <v>484</v>
      </c>
      <c r="F287" s="165" t="s">
        <v>180</v>
      </c>
      <c r="G287" s="166">
        <v>1770</v>
      </c>
      <c r="H287" s="167">
        <v>1</v>
      </c>
      <c r="I287" s="166">
        <v>1770</v>
      </c>
      <c r="J287" s="165"/>
    </row>
    <row r="288" spans="1:10" ht="52" x14ac:dyDescent="0.35">
      <c r="A288" s="256" t="s">
        <v>908</v>
      </c>
      <c r="B288" s="256" t="s">
        <v>1232</v>
      </c>
      <c r="C288" s="252" t="str">
        <f t="shared" si="24"/>
        <v>57.026.0000</v>
      </c>
      <c r="D288" s="252" t="str">
        <f t="shared" si="25"/>
        <v>57</v>
      </c>
      <c r="E288" s="164" t="s">
        <v>1233</v>
      </c>
      <c r="F288" s="165"/>
      <c r="G288" s="166"/>
      <c r="H288" s="167"/>
      <c r="I288" s="166"/>
      <c r="J288" s="165"/>
    </row>
    <row r="289" spans="1:10" ht="221" x14ac:dyDescent="0.35">
      <c r="A289" s="256" t="s">
        <v>908</v>
      </c>
      <c r="B289" s="256" t="s">
        <v>1234</v>
      </c>
      <c r="C289" s="252" t="str">
        <f t="shared" si="24"/>
        <v>57.026.0025</v>
      </c>
      <c r="D289" s="252" t="str">
        <f t="shared" si="25"/>
        <v>57</v>
      </c>
      <c r="E289" s="164" t="s">
        <v>486</v>
      </c>
      <c r="F289" s="165" t="s">
        <v>177</v>
      </c>
      <c r="G289" s="166">
        <v>2860</v>
      </c>
      <c r="H289" s="167">
        <v>1</v>
      </c>
      <c r="I289" s="166">
        <v>2860</v>
      </c>
      <c r="J289" s="165"/>
    </row>
    <row r="290" spans="1:10" ht="26" x14ac:dyDescent="0.35">
      <c r="A290" s="256" t="s">
        <v>908</v>
      </c>
      <c r="B290" s="256" t="s">
        <v>1235</v>
      </c>
      <c r="C290" s="252" t="str">
        <f t="shared" si="24"/>
        <v>57.027.0000</v>
      </c>
      <c r="D290" s="252" t="str">
        <f t="shared" si="25"/>
        <v>57</v>
      </c>
      <c r="E290" s="164" t="s">
        <v>1236</v>
      </c>
      <c r="F290" s="165"/>
      <c r="G290" s="166"/>
      <c r="H290" s="167"/>
      <c r="I290" s="166">
        <v>0</v>
      </c>
      <c r="J290" s="165"/>
    </row>
    <row r="291" spans="1:10" ht="234" x14ac:dyDescent="0.35">
      <c r="A291" s="256" t="s">
        <v>908</v>
      </c>
      <c r="B291" s="256" t="s">
        <v>1237</v>
      </c>
      <c r="C291" s="252" t="str">
        <f t="shared" si="24"/>
        <v>57.027.0040</v>
      </c>
      <c r="D291" s="252" t="str">
        <f t="shared" si="25"/>
        <v>57</v>
      </c>
      <c r="E291" s="164" t="s">
        <v>488</v>
      </c>
      <c r="F291" s="165" t="s">
        <v>177</v>
      </c>
      <c r="G291" s="166">
        <v>3000</v>
      </c>
      <c r="H291" s="167">
        <v>1</v>
      </c>
      <c r="I291" s="166">
        <v>3000</v>
      </c>
      <c r="J291" s="165"/>
    </row>
    <row r="292" spans="1:10" ht="52" x14ac:dyDescent="0.35">
      <c r="A292" s="256" t="s">
        <v>908</v>
      </c>
      <c r="B292" s="256" t="s">
        <v>1238</v>
      </c>
      <c r="C292" s="252" t="str">
        <f t="shared" si="24"/>
        <v>57.032.0000</v>
      </c>
      <c r="D292" s="252" t="str">
        <f t="shared" si="25"/>
        <v>57</v>
      </c>
      <c r="E292" s="164" t="s">
        <v>1239</v>
      </c>
      <c r="F292" s="165"/>
      <c r="G292" s="166"/>
      <c r="H292" s="167"/>
      <c r="I292" s="166">
        <v>0</v>
      </c>
      <c r="J292" s="165"/>
    </row>
    <row r="293" spans="1:10" ht="286" x14ac:dyDescent="0.35">
      <c r="A293" s="256" t="s">
        <v>908</v>
      </c>
      <c r="B293" s="256" t="s">
        <v>1240</v>
      </c>
      <c r="C293" s="252" t="str">
        <f t="shared" si="24"/>
        <v>57.032.0010</v>
      </c>
      <c r="D293" s="252" t="str">
        <f t="shared" si="25"/>
        <v>57</v>
      </c>
      <c r="E293" s="164" t="s">
        <v>490</v>
      </c>
      <c r="F293" s="165" t="s">
        <v>934</v>
      </c>
      <c r="G293" s="166">
        <v>168</v>
      </c>
      <c r="H293" s="167">
        <v>10</v>
      </c>
      <c r="I293" s="166">
        <v>1680</v>
      </c>
      <c r="J293" s="165"/>
    </row>
    <row r="294" spans="1:10" ht="299" x14ac:dyDescent="0.35">
      <c r="A294" s="256" t="s">
        <v>908</v>
      </c>
      <c r="B294" s="256" t="s">
        <v>1241</v>
      </c>
      <c r="C294" s="252" t="str">
        <f t="shared" si="24"/>
        <v>57.032.0020</v>
      </c>
      <c r="D294" s="252" t="str">
        <f t="shared" si="25"/>
        <v>57</v>
      </c>
      <c r="E294" s="164" t="s">
        <v>492</v>
      </c>
      <c r="F294" s="165" t="s">
        <v>934</v>
      </c>
      <c r="G294" s="166">
        <v>178</v>
      </c>
      <c r="H294" s="167">
        <v>5</v>
      </c>
      <c r="I294" s="166">
        <v>890</v>
      </c>
      <c r="J294" s="165"/>
    </row>
    <row r="295" spans="1:10" ht="299" x14ac:dyDescent="0.35">
      <c r="A295" s="256" t="s">
        <v>908</v>
      </c>
      <c r="B295" s="256" t="s">
        <v>1242</v>
      </c>
      <c r="C295" s="252" t="str">
        <f t="shared" si="24"/>
        <v>57.032.0030</v>
      </c>
      <c r="D295" s="252" t="str">
        <f t="shared" si="25"/>
        <v>57</v>
      </c>
      <c r="E295" s="164" t="s">
        <v>494</v>
      </c>
      <c r="F295" s="165" t="s">
        <v>934</v>
      </c>
      <c r="G295" s="166">
        <v>193</v>
      </c>
      <c r="H295" s="167">
        <v>5</v>
      </c>
      <c r="I295" s="166">
        <v>965</v>
      </c>
      <c r="J295" s="165"/>
    </row>
    <row r="296" spans="1:10" ht="78" x14ac:dyDescent="0.35">
      <c r="A296" s="256" t="s">
        <v>908</v>
      </c>
      <c r="B296" s="256" t="s">
        <v>1243</v>
      </c>
      <c r="C296" s="252" t="str">
        <f t="shared" si="24"/>
        <v>57.042.0000</v>
      </c>
      <c r="D296" s="252" t="str">
        <f t="shared" si="25"/>
        <v>57</v>
      </c>
      <c r="E296" s="164" t="s">
        <v>1244</v>
      </c>
      <c r="F296" s="165"/>
      <c r="G296" s="166"/>
      <c r="H296" s="167"/>
      <c r="I296" s="166"/>
      <c r="J296" s="165"/>
    </row>
    <row r="297" spans="1:10" ht="409.5" x14ac:dyDescent="0.35">
      <c r="A297" s="256" t="s">
        <v>908</v>
      </c>
      <c r="B297" s="256" t="s">
        <v>1245</v>
      </c>
      <c r="C297" s="252" t="str">
        <f t="shared" si="24"/>
        <v>57.042.0010</v>
      </c>
      <c r="D297" s="252" t="str">
        <f t="shared" si="25"/>
        <v>57</v>
      </c>
      <c r="E297" s="164" t="s">
        <v>496</v>
      </c>
      <c r="F297" s="165" t="s">
        <v>180</v>
      </c>
      <c r="G297" s="166">
        <v>3870</v>
      </c>
      <c r="H297" s="167">
        <v>1</v>
      </c>
      <c r="I297" s="166">
        <v>3870</v>
      </c>
      <c r="J297" s="165"/>
    </row>
    <row r="298" spans="1:10" ht="409.5" x14ac:dyDescent="0.35">
      <c r="A298" s="256" t="s">
        <v>908</v>
      </c>
      <c r="B298" s="256" t="s">
        <v>1246</v>
      </c>
      <c r="C298" s="252" t="str">
        <f t="shared" si="24"/>
        <v>57.042.0030</v>
      </c>
      <c r="D298" s="252" t="str">
        <f t="shared" si="25"/>
        <v>57</v>
      </c>
      <c r="E298" s="164" t="s">
        <v>498</v>
      </c>
      <c r="F298" s="165" t="s">
        <v>180</v>
      </c>
      <c r="G298" s="166">
        <v>5450</v>
      </c>
      <c r="H298" s="167">
        <v>1</v>
      </c>
      <c r="I298" s="166">
        <v>5450</v>
      </c>
      <c r="J298" s="165"/>
    </row>
    <row r="299" spans="1:10" ht="409.5" x14ac:dyDescent="0.35">
      <c r="A299" s="256" t="s">
        <v>908</v>
      </c>
      <c r="B299" s="256" t="s">
        <v>1247</v>
      </c>
      <c r="C299" s="252" t="str">
        <f t="shared" si="24"/>
        <v>57.042.0040</v>
      </c>
      <c r="D299" s="252" t="str">
        <f t="shared" si="25"/>
        <v>57</v>
      </c>
      <c r="E299" s="164" t="s">
        <v>500</v>
      </c>
      <c r="F299" s="165" t="s">
        <v>180</v>
      </c>
      <c r="G299" s="166">
        <v>6600</v>
      </c>
      <c r="H299" s="167">
        <v>1</v>
      </c>
      <c r="I299" s="166">
        <v>6600</v>
      </c>
      <c r="J299" s="165"/>
    </row>
    <row r="300" spans="1:10" ht="409.5" x14ac:dyDescent="0.35">
      <c r="A300" s="256" t="s">
        <v>908</v>
      </c>
      <c r="B300" s="256" t="s">
        <v>1248</v>
      </c>
      <c r="C300" s="252" t="str">
        <f t="shared" si="24"/>
        <v>57.042.0050</v>
      </c>
      <c r="D300" s="252" t="str">
        <f t="shared" si="25"/>
        <v>57</v>
      </c>
      <c r="E300" s="164" t="s">
        <v>502</v>
      </c>
      <c r="F300" s="165" t="s">
        <v>180</v>
      </c>
      <c r="G300" s="166">
        <v>7150</v>
      </c>
      <c r="H300" s="167">
        <v>1</v>
      </c>
      <c r="I300" s="166">
        <v>7150</v>
      </c>
      <c r="J300" s="165"/>
    </row>
    <row r="301" spans="1:10" ht="409.5" x14ac:dyDescent="0.35">
      <c r="A301" s="256" t="s">
        <v>908</v>
      </c>
      <c r="B301" s="256" t="s">
        <v>1249</v>
      </c>
      <c r="C301" s="252" t="str">
        <f t="shared" si="24"/>
        <v>57.042.0330</v>
      </c>
      <c r="D301" s="252" t="str">
        <f t="shared" si="25"/>
        <v>57</v>
      </c>
      <c r="E301" s="164" t="s">
        <v>504</v>
      </c>
      <c r="F301" s="165" t="s">
        <v>180</v>
      </c>
      <c r="G301" s="166">
        <v>24820</v>
      </c>
      <c r="H301" s="167">
        <v>1</v>
      </c>
      <c r="I301" s="166">
        <v>24820</v>
      </c>
      <c r="J301" s="165"/>
    </row>
    <row r="302" spans="1:10" ht="65" x14ac:dyDescent="0.35">
      <c r="A302" s="256" t="s">
        <v>908</v>
      </c>
      <c r="B302" s="256" t="s">
        <v>1250</v>
      </c>
      <c r="C302" s="252" t="str">
        <f t="shared" si="24"/>
        <v>57.047.0000</v>
      </c>
      <c r="D302" s="252" t="str">
        <f t="shared" si="25"/>
        <v>57</v>
      </c>
      <c r="E302" s="164" t="s">
        <v>1251</v>
      </c>
      <c r="F302" s="165"/>
      <c r="G302" s="166"/>
      <c r="H302" s="167"/>
      <c r="I302" s="166"/>
      <c r="J302" s="165"/>
    </row>
    <row r="303" spans="1:10" ht="312" x14ac:dyDescent="0.35">
      <c r="A303" s="256" t="s">
        <v>908</v>
      </c>
      <c r="B303" s="256" t="s">
        <v>1252</v>
      </c>
      <c r="C303" s="252" t="str">
        <f t="shared" si="24"/>
        <v>57.047.0200</v>
      </c>
      <c r="D303" s="252" t="str">
        <f t="shared" si="25"/>
        <v>57</v>
      </c>
      <c r="E303" s="164" t="s">
        <v>506</v>
      </c>
      <c r="F303" s="165" t="s">
        <v>177</v>
      </c>
      <c r="G303" s="166">
        <v>1500</v>
      </c>
      <c r="H303" s="167">
        <v>1</v>
      </c>
      <c r="I303" s="166">
        <v>1500</v>
      </c>
      <c r="J303" s="165"/>
    </row>
    <row r="304" spans="1:10" ht="39" x14ac:dyDescent="0.35">
      <c r="A304" s="256" t="s">
        <v>908</v>
      </c>
      <c r="B304" s="256" t="s">
        <v>1253</v>
      </c>
      <c r="C304" s="252" t="str">
        <f t="shared" si="24"/>
        <v>57.072.0000</v>
      </c>
      <c r="D304" s="252" t="str">
        <f t="shared" si="25"/>
        <v>57</v>
      </c>
      <c r="E304" s="164" t="s">
        <v>1254</v>
      </c>
      <c r="F304" s="165"/>
      <c r="G304" s="166"/>
      <c r="H304" s="167"/>
      <c r="I304" s="166"/>
      <c r="J304" s="165"/>
    </row>
    <row r="305" spans="1:10" ht="208" x14ac:dyDescent="0.35">
      <c r="A305" s="256" t="s">
        <v>908</v>
      </c>
      <c r="B305" s="256" t="s">
        <v>1255</v>
      </c>
      <c r="C305" s="252" t="str">
        <f t="shared" si="24"/>
        <v>57.072.0010</v>
      </c>
      <c r="D305" s="252" t="str">
        <f t="shared" si="25"/>
        <v>57</v>
      </c>
      <c r="E305" s="164" t="s">
        <v>508</v>
      </c>
      <c r="F305" s="165" t="s">
        <v>934</v>
      </c>
      <c r="G305" s="166">
        <v>92</v>
      </c>
      <c r="H305" s="167">
        <v>6</v>
      </c>
      <c r="I305" s="166">
        <v>552</v>
      </c>
      <c r="J305" s="165"/>
    </row>
    <row r="306" spans="1:10" ht="26" x14ac:dyDescent="0.35">
      <c r="A306" s="254"/>
      <c r="B306" s="254"/>
      <c r="C306" s="254" t="str">
        <f t="shared" si="24"/>
        <v/>
      </c>
      <c r="D306" s="250"/>
      <c r="E306" s="156" t="s">
        <v>1256</v>
      </c>
      <c r="F306" s="157"/>
      <c r="G306" s="158"/>
      <c r="H306" s="157"/>
      <c r="I306" s="158">
        <f>I307+I337+I375+I394+I459+I467+I472+I481+I520+I529+I547+I551</f>
        <v>4003482</v>
      </c>
      <c r="J306" s="157"/>
    </row>
    <row r="307" spans="1:10" ht="39" x14ac:dyDescent="0.35">
      <c r="A307" s="255"/>
      <c r="B307" s="255" t="s">
        <v>1257</v>
      </c>
      <c r="C307" s="255"/>
      <c r="D307" s="251"/>
      <c r="E307" s="160" t="s">
        <v>84</v>
      </c>
      <c r="F307" s="161"/>
      <c r="G307" s="162"/>
      <c r="H307" s="161"/>
      <c r="I307" s="162">
        <f>SUM(I308:I335)</f>
        <v>1851574</v>
      </c>
      <c r="J307" s="161"/>
    </row>
    <row r="308" spans="1:10" ht="104" x14ac:dyDescent="0.35">
      <c r="A308" s="256"/>
      <c r="B308" s="256" t="s">
        <v>1258</v>
      </c>
      <c r="C308" s="252" t="str">
        <f t="shared" ref="C308:C336" si="26">MID(B308,3,11)</f>
        <v>02.010.0011</v>
      </c>
      <c r="D308" s="252" t="str">
        <f t="shared" ref="D308:D336" si="27">LEFT(C308,2)</f>
        <v>02</v>
      </c>
      <c r="E308" s="164" t="s">
        <v>103</v>
      </c>
      <c r="F308" s="165" t="s">
        <v>104</v>
      </c>
      <c r="G308" s="166">
        <v>5800</v>
      </c>
      <c r="H308" s="167">
        <v>65</v>
      </c>
      <c r="I308" s="166">
        <v>377000</v>
      </c>
      <c r="J308" s="165"/>
    </row>
    <row r="309" spans="1:10" ht="39" x14ac:dyDescent="0.35">
      <c r="A309" s="256"/>
      <c r="B309" s="256" t="s">
        <v>1259</v>
      </c>
      <c r="C309" s="252" t="str">
        <f t="shared" si="26"/>
        <v>02.011.0000</v>
      </c>
      <c r="D309" s="252" t="str">
        <f t="shared" si="27"/>
        <v>02</v>
      </c>
      <c r="E309" s="164" t="s">
        <v>913</v>
      </c>
      <c r="F309" s="165"/>
      <c r="G309" s="166"/>
      <c r="H309" s="167"/>
      <c r="I309" s="166"/>
      <c r="J309" s="165"/>
    </row>
    <row r="310" spans="1:10" ht="65" x14ac:dyDescent="0.35">
      <c r="A310" s="256"/>
      <c r="B310" s="256" t="s">
        <v>1260</v>
      </c>
      <c r="C310" s="252" t="str">
        <f t="shared" si="26"/>
        <v>02.011.0040</v>
      </c>
      <c r="D310" s="252" t="str">
        <f t="shared" si="27"/>
        <v>02</v>
      </c>
      <c r="E310" s="164" t="s">
        <v>106</v>
      </c>
      <c r="F310" s="165" t="s">
        <v>107</v>
      </c>
      <c r="G310" s="166">
        <v>58</v>
      </c>
      <c r="H310" s="167">
        <v>300</v>
      </c>
      <c r="I310" s="166">
        <v>17400</v>
      </c>
      <c r="J310" s="165"/>
    </row>
    <row r="311" spans="1:10" x14ac:dyDescent="0.35">
      <c r="A311" s="256"/>
      <c r="B311" s="256" t="s">
        <v>1261</v>
      </c>
      <c r="C311" s="252" t="str">
        <f t="shared" si="26"/>
        <v>02.012.0000</v>
      </c>
      <c r="D311" s="252" t="str">
        <f t="shared" si="27"/>
        <v>02</v>
      </c>
      <c r="E311" s="164" t="s">
        <v>916</v>
      </c>
      <c r="F311" s="165"/>
      <c r="G311" s="166"/>
      <c r="H311" s="167"/>
      <c r="I311" s="166"/>
      <c r="J311" s="165"/>
    </row>
    <row r="312" spans="1:10" ht="104" x14ac:dyDescent="0.35">
      <c r="A312" s="256"/>
      <c r="B312" s="256" t="s">
        <v>1262</v>
      </c>
      <c r="C312" s="252" t="str">
        <f t="shared" si="26"/>
        <v>02.012.0400</v>
      </c>
      <c r="D312" s="252" t="str">
        <f t="shared" si="27"/>
        <v>02</v>
      </c>
      <c r="E312" s="164" t="s">
        <v>109</v>
      </c>
      <c r="F312" s="165" t="s">
        <v>110</v>
      </c>
      <c r="G312" s="166">
        <v>1500</v>
      </c>
      <c r="H312" s="167">
        <v>10</v>
      </c>
      <c r="I312" s="166">
        <v>15000</v>
      </c>
      <c r="J312" s="165"/>
    </row>
    <row r="313" spans="1:10" ht="195" x14ac:dyDescent="0.35">
      <c r="A313" s="256"/>
      <c r="B313" s="256" t="s">
        <v>1263</v>
      </c>
      <c r="C313" s="252" t="str">
        <f t="shared" si="26"/>
        <v>02.041.0030</v>
      </c>
      <c r="D313" s="252" t="str">
        <f t="shared" si="27"/>
        <v>02</v>
      </c>
      <c r="E313" s="164" t="s">
        <v>112</v>
      </c>
      <c r="F313" s="165" t="s">
        <v>110</v>
      </c>
      <c r="G313" s="166">
        <v>1390</v>
      </c>
      <c r="H313" s="167">
        <v>30</v>
      </c>
      <c r="I313" s="166">
        <v>41700</v>
      </c>
      <c r="J313" s="165"/>
    </row>
    <row r="314" spans="1:10" x14ac:dyDescent="0.35">
      <c r="A314" s="256"/>
      <c r="B314" s="256" t="s">
        <v>1264</v>
      </c>
      <c r="C314" s="252" t="str">
        <f t="shared" si="26"/>
        <v>02.050.0000</v>
      </c>
      <c r="D314" s="252" t="str">
        <f t="shared" si="27"/>
        <v>02</v>
      </c>
      <c r="E314" s="164" t="s">
        <v>916</v>
      </c>
      <c r="F314" s="165"/>
      <c r="G314" s="166"/>
      <c r="H314" s="167"/>
      <c r="I314" s="166"/>
      <c r="J314" s="165"/>
    </row>
    <row r="315" spans="1:10" ht="169" x14ac:dyDescent="0.35">
      <c r="A315" s="256"/>
      <c r="B315" s="256" t="s">
        <v>1265</v>
      </c>
      <c r="C315" s="252" t="str">
        <f t="shared" si="26"/>
        <v>02.050.0070</v>
      </c>
      <c r="D315" s="252" t="str">
        <f t="shared" si="27"/>
        <v>02</v>
      </c>
      <c r="E315" s="164" t="s">
        <v>114</v>
      </c>
      <c r="F315" s="165" t="s">
        <v>107</v>
      </c>
      <c r="G315" s="166">
        <v>414</v>
      </c>
      <c r="H315" s="167">
        <v>290</v>
      </c>
      <c r="I315" s="166">
        <v>120060</v>
      </c>
      <c r="J315" s="165"/>
    </row>
    <row r="316" spans="1:10" x14ac:dyDescent="0.35">
      <c r="A316" s="256"/>
      <c r="B316" s="256" t="s">
        <v>1266</v>
      </c>
      <c r="C316" s="252" t="str">
        <f t="shared" si="26"/>
        <v>02.061.0000</v>
      </c>
      <c r="D316" s="252" t="str">
        <f t="shared" si="27"/>
        <v>02</v>
      </c>
      <c r="E316" s="164" t="s">
        <v>916</v>
      </c>
      <c r="F316" s="165"/>
      <c r="G316" s="166"/>
      <c r="H316" s="167"/>
      <c r="I316" s="166"/>
      <c r="J316" s="165"/>
    </row>
    <row r="317" spans="1:10" ht="78" x14ac:dyDescent="0.35">
      <c r="A317" s="256"/>
      <c r="B317" s="256" t="s">
        <v>1267</v>
      </c>
      <c r="C317" s="252" t="str">
        <f t="shared" si="26"/>
        <v>02.061.0030</v>
      </c>
      <c r="D317" s="252" t="str">
        <f t="shared" si="27"/>
        <v>02</v>
      </c>
      <c r="E317" s="164" t="s">
        <v>514</v>
      </c>
      <c r="F317" s="165" t="s">
        <v>110</v>
      </c>
      <c r="G317" s="166">
        <v>1630</v>
      </c>
      <c r="H317" s="167">
        <v>10</v>
      </c>
      <c r="I317" s="166">
        <v>16300</v>
      </c>
      <c r="J317" s="165"/>
    </row>
    <row r="318" spans="1:10" ht="78" x14ac:dyDescent="0.35">
      <c r="A318" s="256"/>
      <c r="B318" s="256" t="s">
        <v>1268</v>
      </c>
      <c r="C318" s="252" t="str">
        <f t="shared" si="26"/>
        <v>02.061.0040</v>
      </c>
      <c r="D318" s="252" t="str">
        <f t="shared" si="27"/>
        <v>02</v>
      </c>
      <c r="E318" s="164" t="s">
        <v>516</v>
      </c>
      <c r="F318" s="165" t="s">
        <v>110</v>
      </c>
      <c r="G318" s="166">
        <v>1600</v>
      </c>
      <c r="H318" s="167">
        <v>10</v>
      </c>
      <c r="I318" s="166">
        <v>16000</v>
      </c>
      <c r="J318" s="165"/>
    </row>
    <row r="319" spans="1:10" ht="78" x14ac:dyDescent="0.35">
      <c r="A319" s="256"/>
      <c r="B319" s="256" t="s">
        <v>1269</v>
      </c>
      <c r="C319" s="252" t="str">
        <f t="shared" si="26"/>
        <v>02.061.0070</v>
      </c>
      <c r="D319" s="252" t="str">
        <f t="shared" si="27"/>
        <v>02</v>
      </c>
      <c r="E319" s="164" t="s">
        <v>118</v>
      </c>
      <c r="F319" s="165" t="s">
        <v>110</v>
      </c>
      <c r="G319" s="166">
        <v>1520</v>
      </c>
      <c r="H319" s="167">
        <v>315</v>
      </c>
      <c r="I319" s="166">
        <v>478800</v>
      </c>
      <c r="J319" s="165"/>
    </row>
    <row r="320" spans="1:10" x14ac:dyDescent="0.35">
      <c r="A320" s="256"/>
      <c r="B320" s="256" t="s">
        <v>1270</v>
      </c>
      <c r="C320" s="252" t="str">
        <f t="shared" si="26"/>
        <v>02.071.0000</v>
      </c>
      <c r="D320" s="252" t="str">
        <f t="shared" si="27"/>
        <v>02</v>
      </c>
      <c r="E320" s="164" t="s">
        <v>916</v>
      </c>
      <c r="F320" s="165"/>
      <c r="G320" s="166"/>
      <c r="H320" s="167"/>
      <c r="I320" s="166"/>
      <c r="J320" s="165"/>
    </row>
    <row r="321" spans="1:10" ht="143" x14ac:dyDescent="0.35">
      <c r="A321" s="256"/>
      <c r="B321" s="256" t="s">
        <v>1271</v>
      </c>
      <c r="C321" s="252" t="str">
        <f t="shared" si="26"/>
        <v>02.071.0310</v>
      </c>
      <c r="D321" s="252" t="str">
        <f t="shared" si="27"/>
        <v>02</v>
      </c>
      <c r="E321" s="164" t="s">
        <v>120</v>
      </c>
      <c r="F321" s="165" t="s">
        <v>110</v>
      </c>
      <c r="G321" s="166">
        <v>1620</v>
      </c>
      <c r="H321" s="167">
        <v>20</v>
      </c>
      <c r="I321" s="166">
        <v>32400</v>
      </c>
      <c r="J321" s="165"/>
    </row>
    <row r="322" spans="1:10" x14ac:dyDescent="0.35">
      <c r="A322" s="256"/>
      <c r="B322" s="256" t="s">
        <v>1272</v>
      </c>
      <c r="C322" s="252" t="str">
        <f t="shared" si="26"/>
        <v>02.072.0000</v>
      </c>
      <c r="D322" s="252" t="str">
        <f t="shared" si="27"/>
        <v>02</v>
      </c>
      <c r="E322" s="164" t="s">
        <v>916</v>
      </c>
      <c r="F322" s="165"/>
      <c r="G322" s="166"/>
      <c r="H322" s="167"/>
      <c r="I322" s="166"/>
      <c r="J322" s="165"/>
    </row>
    <row r="323" spans="1:10" ht="143" x14ac:dyDescent="0.35">
      <c r="A323" s="256"/>
      <c r="B323" s="256" t="s">
        <v>1273</v>
      </c>
      <c r="C323" s="252" t="str">
        <f t="shared" si="26"/>
        <v>02.072.0020</v>
      </c>
      <c r="D323" s="252" t="str">
        <f t="shared" si="27"/>
        <v>02</v>
      </c>
      <c r="E323" s="164" t="s">
        <v>520</v>
      </c>
      <c r="F323" s="165" t="s">
        <v>110</v>
      </c>
      <c r="G323" s="166">
        <v>2040</v>
      </c>
      <c r="H323" s="167">
        <v>2</v>
      </c>
      <c r="I323" s="166">
        <v>4080</v>
      </c>
      <c r="J323" s="165"/>
    </row>
    <row r="324" spans="1:10" x14ac:dyDescent="0.35">
      <c r="A324" s="256"/>
      <c r="B324" s="256" t="s">
        <v>1274</v>
      </c>
      <c r="C324" s="252" t="str">
        <f t="shared" si="26"/>
        <v>02.081.0000</v>
      </c>
      <c r="D324" s="252" t="str">
        <f t="shared" si="27"/>
        <v>02</v>
      </c>
      <c r="E324" s="164" t="s">
        <v>916</v>
      </c>
      <c r="F324" s="165"/>
      <c r="G324" s="166"/>
      <c r="H324" s="167"/>
      <c r="I324" s="166"/>
      <c r="J324" s="165"/>
    </row>
    <row r="325" spans="1:10" ht="78" x14ac:dyDescent="0.35">
      <c r="A325" s="256"/>
      <c r="B325" s="256" t="s">
        <v>1275</v>
      </c>
      <c r="C325" s="252" t="str">
        <f t="shared" si="26"/>
        <v>02.081.0060</v>
      </c>
      <c r="D325" s="252" t="str">
        <f t="shared" si="27"/>
        <v>02</v>
      </c>
      <c r="E325" s="164" t="s">
        <v>124</v>
      </c>
      <c r="F325" s="165" t="s">
        <v>107</v>
      </c>
      <c r="G325" s="166">
        <v>488</v>
      </c>
      <c r="H325" s="167">
        <v>273</v>
      </c>
      <c r="I325" s="166">
        <v>133224</v>
      </c>
      <c r="J325" s="165"/>
    </row>
    <row r="326" spans="1:10" ht="52" x14ac:dyDescent="0.35">
      <c r="A326" s="256"/>
      <c r="B326" s="256" t="s">
        <v>1276</v>
      </c>
      <c r="C326" s="252" t="str">
        <f t="shared" si="26"/>
        <v>02.085.0000</v>
      </c>
      <c r="D326" s="252" t="str">
        <f t="shared" si="27"/>
        <v>02</v>
      </c>
      <c r="E326" s="164" t="s">
        <v>931</v>
      </c>
      <c r="F326" s="165"/>
      <c r="G326" s="166"/>
      <c r="H326" s="167"/>
      <c r="I326" s="166"/>
      <c r="J326" s="165"/>
    </row>
    <row r="327" spans="1:10" ht="130" x14ac:dyDescent="0.35">
      <c r="A327" s="256"/>
      <c r="B327" s="256" t="s">
        <v>1277</v>
      </c>
      <c r="C327" s="252" t="str">
        <f t="shared" si="26"/>
        <v>02.085.0110</v>
      </c>
      <c r="D327" s="252" t="str">
        <f t="shared" si="27"/>
        <v>02</v>
      </c>
      <c r="E327" s="164" t="s">
        <v>126</v>
      </c>
      <c r="F327" s="165" t="s">
        <v>110</v>
      </c>
      <c r="G327" s="166">
        <v>1000</v>
      </c>
      <c r="H327" s="167">
        <v>25</v>
      </c>
      <c r="I327" s="166">
        <v>25000</v>
      </c>
      <c r="J327" s="165"/>
    </row>
    <row r="328" spans="1:10" ht="104" x14ac:dyDescent="0.35">
      <c r="A328" s="256"/>
      <c r="B328" s="256" t="s">
        <v>1278</v>
      </c>
      <c r="C328" s="252" t="str">
        <f t="shared" si="26"/>
        <v>02.085.0350</v>
      </c>
      <c r="D328" s="252" t="str">
        <f t="shared" si="27"/>
        <v>02</v>
      </c>
      <c r="E328" s="164" t="s">
        <v>128</v>
      </c>
      <c r="F328" s="165" t="s">
        <v>934</v>
      </c>
      <c r="G328" s="166">
        <v>39</v>
      </c>
      <c r="H328" s="167">
        <v>140</v>
      </c>
      <c r="I328" s="166">
        <v>5460</v>
      </c>
      <c r="J328" s="165"/>
    </row>
    <row r="329" spans="1:10" x14ac:dyDescent="0.35">
      <c r="A329" s="256"/>
      <c r="B329" s="256" t="s">
        <v>1279</v>
      </c>
      <c r="C329" s="252" t="str">
        <f t="shared" si="26"/>
        <v>02.086.0000</v>
      </c>
      <c r="D329" s="252" t="str">
        <f t="shared" si="27"/>
        <v>02</v>
      </c>
      <c r="E329" s="164" t="s">
        <v>916</v>
      </c>
      <c r="F329" s="165"/>
      <c r="G329" s="166"/>
      <c r="H329" s="167"/>
      <c r="I329" s="166"/>
      <c r="J329" s="165"/>
    </row>
    <row r="330" spans="1:10" ht="65" x14ac:dyDescent="0.35">
      <c r="A330" s="256"/>
      <c r="B330" s="256" t="s">
        <v>1280</v>
      </c>
      <c r="C330" s="252" t="str">
        <f t="shared" si="26"/>
        <v>02.086.0020</v>
      </c>
      <c r="D330" s="252" t="str">
        <f t="shared" si="27"/>
        <v>02</v>
      </c>
      <c r="E330" s="164" t="s">
        <v>131</v>
      </c>
      <c r="F330" s="165" t="s">
        <v>110</v>
      </c>
      <c r="G330" s="166">
        <v>44</v>
      </c>
      <c r="H330" s="167">
        <v>550</v>
      </c>
      <c r="I330" s="166">
        <v>24200</v>
      </c>
      <c r="J330" s="165"/>
    </row>
    <row r="331" spans="1:10" ht="39" x14ac:dyDescent="0.35">
      <c r="A331" s="256"/>
      <c r="B331" s="256" t="s">
        <v>1281</v>
      </c>
      <c r="C331" s="252" t="str">
        <f t="shared" si="26"/>
        <v>02.095.0000</v>
      </c>
      <c r="D331" s="252" t="str">
        <f t="shared" si="27"/>
        <v>02</v>
      </c>
      <c r="E331" s="164" t="s">
        <v>938</v>
      </c>
      <c r="F331" s="165"/>
      <c r="G331" s="166"/>
      <c r="H331" s="167"/>
      <c r="I331" s="166"/>
      <c r="J331" s="165"/>
    </row>
    <row r="332" spans="1:10" ht="143" x14ac:dyDescent="0.35">
      <c r="A332" s="256"/>
      <c r="B332" s="256" t="s">
        <v>1282</v>
      </c>
      <c r="C332" s="252" t="str">
        <f t="shared" si="26"/>
        <v>02.095.0011</v>
      </c>
      <c r="D332" s="252" t="str">
        <f t="shared" si="27"/>
        <v>02</v>
      </c>
      <c r="E332" s="164" t="s">
        <v>133</v>
      </c>
      <c r="F332" s="165" t="s">
        <v>107</v>
      </c>
      <c r="G332" s="166">
        <v>35</v>
      </c>
      <c r="H332" s="167">
        <v>170</v>
      </c>
      <c r="I332" s="166">
        <v>5950</v>
      </c>
      <c r="J332" s="165"/>
    </row>
    <row r="333" spans="1:10" ht="52" x14ac:dyDescent="0.35">
      <c r="A333" s="256"/>
      <c r="B333" s="256" t="s">
        <v>1283</v>
      </c>
      <c r="C333" s="252" t="str">
        <f t="shared" si="26"/>
        <v>02.099.0000</v>
      </c>
      <c r="D333" s="252" t="str">
        <f t="shared" si="27"/>
        <v>02</v>
      </c>
      <c r="E333" s="164" t="s">
        <v>941</v>
      </c>
      <c r="F333" s="165"/>
      <c r="G333" s="166"/>
      <c r="H333" s="167"/>
      <c r="I333" s="166"/>
      <c r="J333" s="165"/>
    </row>
    <row r="334" spans="1:10" ht="325" x14ac:dyDescent="0.35">
      <c r="A334" s="256"/>
      <c r="B334" s="256" t="s">
        <v>1284</v>
      </c>
      <c r="C334" s="252" t="str">
        <f t="shared" si="26"/>
        <v>02.099.0001</v>
      </c>
      <c r="D334" s="252" t="str">
        <f t="shared" si="27"/>
        <v>02</v>
      </c>
      <c r="E334" s="164" t="s">
        <v>135</v>
      </c>
      <c r="F334" s="165" t="s">
        <v>107</v>
      </c>
      <c r="G334" s="166">
        <v>1100</v>
      </c>
      <c r="H334" s="167">
        <v>470</v>
      </c>
      <c r="I334" s="166">
        <v>517000</v>
      </c>
      <c r="J334" s="165"/>
    </row>
    <row r="335" spans="1:10" ht="52" x14ac:dyDescent="0.35">
      <c r="A335" s="256"/>
      <c r="B335" s="256" t="s">
        <v>1285</v>
      </c>
      <c r="C335" s="252" t="str">
        <f t="shared" si="26"/>
        <v>02.099.0002</v>
      </c>
      <c r="D335" s="252" t="str">
        <f t="shared" si="27"/>
        <v>02</v>
      </c>
      <c r="E335" s="164" t="s">
        <v>137</v>
      </c>
      <c r="F335" s="165" t="s">
        <v>934</v>
      </c>
      <c r="G335" s="166">
        <v>250</v>
      </c>
      <c r="H335" s="167">
        <v>88</v>
      </c>
      <c r="I335" s="166">
        <v>22000</v>
      </c>
      <c r="J335" s="165"/>
    </row>
    <row r="336" spans="1:10" x14ac:dyDescent="0.35">
      <c r="A336" s="256"/>
      <c r="B336" s="256"/>
      <c r="C336" s="252" t="str">
        <f t="shared" si="26"/>
        <v/>
      </c>
      <c r="D336" s="252" t="str">
        <f t="shared" si="27"/>
        <v/>
      </c>
      <c r="E336" s="164"/>
      <c r="F336" s="165"/>
      <c r="G336" s="166"/>
      <c r="H336" s="167"/>
      <c r="I336" s="166"/>
      <c r="J336" s="165"/>
    </row>
    <row r="337" spans="1:10" ht="26" x14ac:dyDescent="0.35">
      <c r="A337" s="255"/>
      <c r="B337" s="255" t="s">
        <v>1286</v>
      </c>
      <c r="C337" s="255"/>
      <c r="D337" s="251"/>
      <c r="E337" s="160" t="s">
        <v>85</v>
      </c>
      <c r="F337" s="161"/>
      <c r="G337" s="162"/>
      <c r="H337" s="161"/>
      <c r="I337" s="162">
        <f>SUM(I338:I374)</f>
        <v>342709</v>
      </c>
      <c r="J337" s="161"/>
    </row>
    <row r="338" spans="1:10" ht="52" x14ac:dyDescent="0.35">
      <c r="A338" s="256"/>
      <c r="B338" s="256" t="s">
        <v>1287</v>
      </c>
      <c r="C338" s="252" t="str">
        <f t="shared" ref="C338:C374" si="28">MID(B338,3,11)</f>
        <v>05.011.0000</v>
      </c>
      <c r="D338" s="252" t="str">
        <f t="shared" ref="D338:D374" si="29">LEFT(C338,2)</f>
        <v>05</v>
      </c>
      <c r="E338" s="164" t="s">
        <v>946</v>
      </c>
      <c r="F338" s="165"/>
      <c r="G338" s="166"/>
      <c r="H338" s="167"/>
      <c r="I338" s="166"/>
      <c r="J338" s="165"/>
    </row>
    <row r="339" spans="1:10" ht="364" x14ac:dyDescent="0.35">
      <c r="A339" s="256"/>
      <c r="B339" s="256" t="s">
        <v>1288</v>
      </c>
      <c r="C339" s="252" t="str">
        <f t="shared" si="28"/>
        <v>05.011.0037</v>
      </c>
      <c r="D339" s="252" t="str">
        <f t="shared" si="29"/>
        <v>05</v>
      </c>
      <c r="E339" s="164" t="s">
        <v>140</v>
      </c>
      <c r="F339" s="165" t="s">
        <v>107</v>
      </c>
      <c r="G339" s="166">
        <v>123</v>
      </c>
      <c r="H339" s="167">
        <v>20</v>
      </c>
      <c r="I339" s="166">
        <v>2460</v>
      </c>
      <c r="J339" s="165"/>
    </row>
    <row r="340" spans="1:10" ht="65" x14ac:dyDescent="0.35">
      <c r="A340" s="256"/>
      <c r="B340" s="256" t="s">
        <v>1289</v>
      </c>
      <c r="C340" s="252" t="str">
        <f t="shared" si="28"/>
        <v>05.012.0000</v>
      </c>
      <c r="D340" s="252" t="str">
        <f t="shared" si="29"/>
        <v>05</v>
      </c>
      <c r="E340" s="164" t="s">
        <v>949</v>
      </c>
      <c r="F340" s="165"/>
      <c r="G340" s="166"/>
      <c r="H340" s="167"/>
      <c r="I340" s="166"/>
      <c r="J340" s="165"/>
    </row>
    <row r="341" spans="1:10" ht="169" x14ac:dyDescent="0.35">
      <c r="A341" s="256"/>
      <c r="B341" s="256" t="s">
        <v>1290</v>
      </c>
      <c r="C341" s="252" t="str">
        <f t="shared" si="28"/>
        <v>05.012.0200</v>
      </c>
      <c r="D341" s="252" t="str">
        <f t="shared" si="29"/>
        <v>05</v>
      </c>
      <c r="E341" s="164" t="s">
        <v>142</v>
      </c>
      <c r="F341" s="165" t="s">
        <v>934</v>
      </c>
      <c r="G341" s="166">
        <v>26</v>
      </c>
      <c r="H341" s="167">
        <v>15</v>
      </c>
      <c r="I341" s="166">
        <v>390</v>
      </c>
      <c r="J341" s="165"/>
    </row>
    <row r="342" spans="1:10" ht="52" x14ac:dyDescent="0.35">
      <c r="A342" s="256"/>
      <c r="B342" s="256" t="s">
        <v>1291</v>
      </c>
      <c r="C342" s="252" t="str">
        <f t="shared" si="28"/>
        <v>05.013.0000</v>
      </c>
      <c r="D342" s="252" t="str">
        <f t="shared" si="29"/>
        <v>05</v>
      </c>
      <c r="E342" s="164" t="s">
        <v>952</v>
      </c>
      <c r="F342" s="165"/>
      <c r="G342" s="166"/>
      <c r="H342" s="167"/>
      <c r="I342" s="166"/>
      <c r="J342" s="165"/>
    </row>
    <row r="343" spans="1:10" ht="409.5" x14ac:dyDescent="0.35">
      <c r="A343" s="256"/>
      <c r="B343" s="256" t="s">
        <v>1292</v>
      </c>
      <c r="C343" s="252" t="str">
        <f t="shared" si="28"/>
        <v>05.013.0036</v>
      </c>
      <c r="D343" s="252" t="str">
        <f t="shared" si="29"/>
        <v>05</v>
      </c>
      <c r="E343" s="164" t="s">
        <v>144</v>
      </c>
      <c r="F343" s="165" t="s">
        <v>934</v>
      </c>
      <c r="G343" s="166">
        <v>75</v>
      </c>
      <c r="H343" s="167">
        <v>140</v>
      </c>
      <c r="I343" s="166">
        <v>10500</v>
      </c>
      <c r="J343" s="165"/>
    </row>
    <row r="344" spans="1:10" ht="78" x14ac:dyDescent="0.35">
      <c r="A344" s="256"/>
      <c r="B344" s="256" t="s">
        <v>1293</v>
      </c>
      <c r="C344" s="252" t="str">
        <f t="shared" si="28"/>
        <v>05.013.0080</v>
      </c>
      <c r="D344" s="252" t="str">
        <f t="shared" si="29"/>
        <v>05</v>
      </c>
      <c r="E344" s="164" t="s">
        <v>146</v>
      </c>
      <c r="F344" s="165" t="s">
        <v>107</v>
      </c>
      <c r="G344" s="166">
        <v>7</v>
      </c>
      <c r="H344" s="167">
        <v>370</v>
      </c>
      <c r="I344" s="166">
        <v>2590</v>
      </c>
      <c r="J344" s="165"/>
    </row>
    <row r="345" spans="1:10" ht="409.5" x14ac:dyDescent="0.35">
      <c r="A345" s="256"/>
      <c r="B345" s="256" t="s">
        <v>1294</v>
      </c>
      <c r="C345" s="252" t="str">
        <f t="shared" si="28"/>
        <v>05.013.0090</v>
      </c>
      <c r="D345" s="252" t="str">
        <f t="shared" si="29"/>
        <v>05</v>
      </c>
      <c r="E345" s="164" t="s">
        <v>148</v>
      </c>
      <c r="F345" s="165" t="s">
        <v>934</v>
      </c>
      <c r="G345" s="166">
        <v>44</v>
      </c>
      <c r="H345" s="167">
        <v>140</v>
      </c>
      <c r="I345" s="166">
        <v>6160</v>
      </c>
      <c r="J345" s="165"/>
    </row>
    <row r="346" spans="1:10" ht="409.5" x14ac:dyDescent="0.35">
      <c r="A346" s="256"/>
      <c r="B346" s="256" t="s">
        <v>1295</v>
      </c>
      <c r="C346" s="252" t="str">
        <f t="shared" si="28"/>
        <v>05.013.0280</v>
      </c>
      <c r="D346" s="252" t="str">
        <f t="shared" si="29"/>
        <v>05</v>
      </c>
      <c r="E346" s="164" t="s">
        <v>150</v>
      </c>
      <c r="F346" s="165" t="s">
        <v>107</v>
      </c>
      <c r="G346" s="166">
        <v>146</v>
      </c>
      <c r="H346" s="167">
        <v>370</v>
      </c>
      <c r="I346" s="166">
        <v>54020</v>
      </c>
      <c r="J346" s="165"/>
    </row>
    <row r="347" spans="1:10" ht="78" x14ac:dyDescent="0.35">
      <c r="A347" s="256"/>
      <c r="B347" s="256" t="s">
        <v>1296</v>
      </c>
      <c r="C347" s="252" t="str">
        <f t="shared" si="28"/>
        <v>05.015.0000</v>
      </c>
      <c r="D347" s="252" t="str">
        <f t="shared" si="29"/>
        <v>05</v>
      </c>
      <c r="E347" s="164" t="s">
        <v>958</v>
      </c>
      <c r="F347" s="165"/>
      <c r="G347" s="166"/>
      <c r="H347" s="167"/>
      <c r="I347" s="166"/>
      <c r="J347" s="165"/>
    </row>
    <row r="348" spans="1:10" ht="260" x14ac:dyDescent="0.35">
      <c r="A348" s="256"/>
      <c r="B348" s="256" t="s">
        <v>1297</v>
      </c>
      <c r="C348" s="252" t="str">
        <f t="shared" si="28"/>
        <v>05.015.0035</v>
      </c>
      <c r="D348" s="252" t="str">
        <f t="shared" si="29"/>
        <v>05</v>
      </c>
      <c r="E348" s="164" t="s">
        <v>152</v>
      </c>
      <c r="F348" s="165" t="s">
        <v>934</v>
      </c>
      <c r="G348" s="166">
        <v>89</v>
      </c>
      <c r="H348" s="167">
        <v>140</v>
      </c>
      <c r="I348" s="166">
        <v>12460</v>
      </c>
      <c r="J348" s="165"/>
    </row>
    <row r="349" spans="1:10" ht="364" x14ac:dyDescent="0.35">
      <c r="A349" s="256"/>
      <c r="B349" s="256" t="s">
        <v>1298</v>
      </c>
      <c r="C349" s="252" t="str">
        <f t="shared" si="28"/>
        <v>05.015.0200</v>
      </c>
      <c r="D349" s="252" t="str">
        <f t="shared" si="29"/>
        <v>05</v>
      </c>
      <c r="E349" s="164" t="s">
        <v>154</v>
      </c>
      <c r="F349" s="165" t="s">
        <v>934</v>
      </c>
      <c r="G349" s="166">
        <v>56</v>
      </c>
      <c r="H349" s="167">
        <v>20</v>
      </c>
      <c r="I349" s="166">
        <v>1120</v>
      </c>
      <c r="J349" s="165"/>
    </row>
    <row r="350" spans="1:10" ht="104" x14ac:dyDescent="0.35">
      <c r="A350" s="256"/>
      <c r="B350" s="256" t="s">
        <v>1299</v>
      </c>
      <c r="C350" s="252" t="str">
        <f t="shared" si="28"/>
        <v>05.023.0000</v>
      </c>
      <c r="D350" s="252" t="str">
        <f t="shared" si="29"/>
        <v>05</v>
      </c>
      <c r="E350" s="164" t="s">
        <v>962</v>
      </c>
      <c r="F350" s="165"/>
      <c r="G350" s="166"/>
      <c r="H350" s="167"/>
      <c r="I350" s="166"/>
      <c r="J350" s="165"/>
    </row>
    <row r="351" spans="1:10" ht="409.5" x14ac:dyDescent="0.35">
      <c r="A351" s="256"/>
      <c r="B351" s="256" t="s">
        <v>1300</v>
      </c>
      <c r="C351" s="252" t="str">
        <f t="shared" si="28"/>
        <v>05.023.0050</v>
      </c>
      <c r="D351" s="252" t="str">
        <f t="shared" si="29"/>
        <v>05</v>
      </c>
      <c r="E351" s="164" t="s">
        <v>156</v>
      </c>
      <c r="F351" s="165" t="s">
        <v>107</v>
      </c>
      <c r="G351" s="166">
        <v>140</v>
      </c>
      <c r="H351" s="167">
        <v>520</v>
      </c>
      <c r="I351" s="166">
        <v>72800</v>
      </c>
      <c r="J351" s="165"/>
    </row>
    <row r="352" spans="1:10" ht="104" x14ac:dyDescent="0.35">
      <c r="A352" s="256"/>
      <c r="B352" s="256" t="s">
        <v>1301</v>
      </c>
      <c r="C352" s="252" t="str">
        <f t="shared" si="28"/>
        <v>05.031.0000</v>
      </c>
      <c r="D352" s="252" t="str">
        <f t="shared" si="29"/>
        <v>05</v>
      </c>
      <c r="E352" s="164" t="s">
        <v>965</v>
      </c>
      <c r="F352" s="165"/>
      <c r="G352" s="166"/>
      <c r="H352" s="167"/>
      <c r="I352" s="166"/>
      <c r="J352" s="165"/>
    </row>
    <row r="353" spans="1:10" ht="409.5" x14ac:dyDescent="0.35">
      <c r="A353" s="256"/>
      <c r="B353" s="256" t="s">
        <v>1302</v>
      </c>
      <c r="C353" s="252" t="str">
        <f t="shared" si="28"/>
        <v>05.031.0020</v>
      </c>
      <c r="D353" s="252" t="str">
        <f t="shared" si="29"/>
        <v>05</v>
      </c>
      <c r="E353" s="164" t="s">
        <v>158</v>
      </c>
      <c r="F353" s="165" t="s">
        <v>159</v>
      </c>
      <c r="G353" s="166">
        <v>100</v>
      </c>
      <c r="H353" s="167">
        <v>20</v>
      </c>
      <c r="I353" s="166">
        <v>2000</v>
      </c>
      <c r="J353" s="165"/>
    </row>
    <row r="354" spans="1:10" ht="104" x14ac:dyDescent="0.35">
      <c r="A354" s="256"/>
      <c r="B354" s="256" t="s">
        <v>1303</v>
      </c>
      <c r="C354" s="252" t="str">
        <f t="shared" si="28"/>
        <v>05.032.0000</v>
      </c>
      <c r="D354" s="252" t="str">
        <f t="shared" si="29"/>
        <v>05</v>
      </c>
      <c r="E354" s="164" t="s">
        <v>968</v>
      </c>
      <c r="F354" s="165"/>
      <c r="G354" s="166"/>
      <c r="H354" s="167"/>
      <c r="I354" s="166"/>
      <c r="J354" s="165"/>
    </row>
    <row r="355" spans="1:10" ht="409.5" x14ac:dyDescent="0.35">
      <c r="A355" s="256"/>
      <c r="B355" s="256" t="s">
        <v>1304</v>
      </c>
      <c r="C355" s="252" t="str">
        <f t="shared" si="28"/>
        <v>05.032.0008</v>
      </c>
      <c r="D355" s="252" t="str">
        <f t="shared" si="29"/>
        <v>05</v>
      </c>
      <c r="E355" s="164" t="s">
        <v>161</v>
      </c>
      <c r="F355" s="165" t="s">
        <v>107</v>
      </c>
      <c r="G355" s="166">
        <v>180</v>
      </c>
      <c r="H355" s="167">
        <v>140</v>
      </c>
      <c r="I355" s="166">
        <v>25200</v>
      </c>
      <c r="J355" s="165"/>
    </row>
    <row r="356" spans="1:10" ht="52" x14ac:dyDescent="0.35">
      <c r="A356" s="256"/>
      <c r="B356" s="256" t="s">
        <v>1305</v>
      </c>
      <c r="C356" s="252" t="str">
        <f t="shared" si="28"/>
        <v>05.035.0000</v>
      </c>
      <c r="D356" s="252" t="str">
        <f t="shared" si="29"/>
        <v>05</v>
      </c>
      <c r="E356" s="164" t="s">
        <v>971</v>
      </c>
      <c r="F356" s="165"/>
      <c r="G356" s="166"/>
      <c r="H356" s="167"/>
      <c r="I356" s="166"/>
      <c r="J356" s="165"/>
    </row>
    <row r="357" spans="1:10" ht="286" x14ac:dyDescent="0.35">
      <c r="A357" s="256"/>
      <c r="B357" s="256" t="s">
        <v>1306</v>
      </c>
      <c r="C357" s="252" t="str">
        <f t="shared" si="28"/>
        <v>05.035.0011</v>
      </c>
      <c r="D357" s="252" t="str">
        <f t="shared" si="29"/>
        <v>05</v>
      </c>
      <c r="E357" s="164" t="s">
        <v>163</v>
      </c>
      <c r="F357" s="165" t="s">
        <v>107</v>
      </c>
      <c r="G357" s="166">
        <v>66</v>
      </c>
      <c r="H357" s="167">
        <v>600</v>
      </c>
      <c r="I357" s="166">
        <v>39600</v>
      </c>
      <c r="J357" s="165"/>
    </row>
    <row r="358" spans="1:10" ht="91" x14ac:dyDescent="0.35">
      <c r="A358" s="256"/>
      <c r="B358" s="256" t="s">
        <v>1307</v>
      </c>
      <c r="C358" s="252" t="str">
        <f t="shared" si="28"/>
        <v>05.050.0000</v>
      </c>
      <c r="D358" s="252" t="str">
        <f t="shared" si="29"/>
        <v>05</v>
      </c>
      <c r="E358" s="164" t="s">
        <v>974</v>
      </c>
      <c r="F358" s="165"/>
      <c r="G358" s="166"/>
      <c r="H358" s="167"/>
      <c r="I358" s="166"/>
      <c r="J358" s="165"/>
    </row>
    <row r="359" spans="1:10" ht="273" x14ac:dyDescent="0.35">
      <c r="A359" s="256"/>
      <c r="B359" s="256" t="s">
        <v>1308</v>
      </c>
      <c r="C359" s="252" t="str">
        <f t="shared" si="28"/>
        <v>05.050.0060</v>
      </c>
      <c r="D359" s="252" t="str">
        <f t="shared" si="29"/>
        <v>05</v>
      </c>
      <c r="E359" s="164" t="s">
        <v>165</v>
      </c>
      <c r="F359" s="165" t="s">
        <v>107</v>
      </c>
      <c r="G359" s="166">
        <v>16.3</v>
      </c>
      <c r="H359" s="167">
        <v>30</v>
      </c>
      <c r="I359" s="166">
        <v>489</v>
      </c>
      <c r="J359" s="165"/>
    </row>
    <row r="360" spans="1:10" ht="351" x14ac:dyDescent="0.35">
      <c r="A360" s="256"/>
      <c r="B360" s="256" t="s">
        <v>1309</v>
      </c>
      <c r="C360" s="252" t="str">
        <f t="shared" si="28"/>
        <v>05.050.0300</v>
      </c>
      <c r="D360" s="252" t="str">
        <f t="shared" si="29"/>
        <v>05</v>
      </c>
      <c r="E360" s="164" t="s">
        <v>167</v>
      </c>
      <c r="F360" s="165" t="s">
        <v>107</v>
      </c>
      <c r="G360" s="166">
        <v>55</v>
      </c>
      <c r="H360" s="167">
        <v>370</v>
      </c>
      <c r="I360" s="166">
        <v>20350</v>
      </c>
      <c r="J360" s="165"/>
    </row>
    <row r="361" spans="1:10" ht="104" x14ac:dyDescent="0.35">
      <c r="A361" s="256"/>
      <c r="B361" s="256" t="s">
        <v>1310</v>
      </c>
      <c r="C361" s="252" t="str">
        <f t="shared" si="28"/>
        <v>05.063.0000</v>
      </c>
      <c r="D361" s="252" t="str">
        <f t="shared" si="29"/>
        <v>05</v>
      </c>
      <c r="E361" s="164" t="s">
        <v>978</v>
      </c>
      <c r="F361" s="165"/>
      <c r="G361" s="166"/>
      <c r="H361" s="167"/>
      <c r="I361" s="166"/>
      <c r="J361" s="165"/>
    </row>
    <row r="362" spans="1:10" ht="312" x14ac:dyDescent="0.35">
      <c r="A362" s="256"/>
      <c r="B362" s="256" t="s">
        <v>1311</v>
      </c>
      <c r="C362" s="252" t="str">
        <f t="shared" si="28"/>
        <v>05.063.0071</v>
      </c>
      <c r="D362" s="252" t="str">
        <f t="shared" si="29"/>
        <v>05</v>
      </c>
      <c r="E362" s="164" t="s">
        <v>169</v>
      </c>
      <c r="F362" s="165" t="s">
        <v>934</v>
      </c>
      <c r="G362" s="166">
        <v>82</v>
      </c>
      <c r="H362" s="167">
        <v>180</v>
      </c>
      <c r="I362" s="166">
        <v>14760</v>
      </c>
      <c r="J362" s="165"/>
    </row>
    <row r="363" spans="1:10" ht="26" x14ac:dyDescent="0.35">
      <c r="A363" s="256"/>
      <c r="B363" s="256" t="s">
        <v>1312</v>
      </c>
      <c r="C363" s="252" t="str">
        <f t="shared" si="28"/>
        <v>05.070.0000</v>
      </c>
      <c r="D363" s="252" t="str">
        <f t="shared" si="29"/>
        <v>05</v>
      </c>
      <c r="E363" s="164" t="s">
        <v>981</v>
      </c>
      <c r="F363" s="165"/>
      <c r="G363" s="166"/>
      <c r="H363" s="167"/>
      <c r="I363" s="166"/>
      <c r="J363" s="165"/>
    </row>
    <row r="364" spans="1:10" ht="117" x14ac:dyDescent="0.35">
      <c r="A364" s="256"/>
      <c r="B364" s="256" t="s">
        <v>1313</v>
      </c>
      <c r="C364" s="252" t="str">
        <f t="shared" si="28"/>
        <v>05.070.0040</v>
      </c>
      <c r="D364" s="252" t="str">
        <f t="shared" si="29"/>
        <v>05</v>
      </c>
      <c r="E364" s="164" t="s">
        <v>171</v>
      </c>
      <c r="F364" s="165" t="s">
        <v>107</v>
      </c>
      <c r="G364" s="166">
        <v>63</v>
      </c>
      <c r="H364" s="167">
        <v>370</v>
      </c>
      <c r="I364" s="166">
        <v>23310</v>
      </c>
      <c r="J364" s="165"/>
    </row>
    <row r="365" spans="1:10" ht="52" x14ac:dyDescent="0.35">
      <c r="A365" s="256"/>
      <c r="B365" s="256" t="s">
        <v>1314</v>
      </c>
      <c r="C365" s="252" t="str">
        <f t="shared" si="28"/>
        <v>05.099.0000</v>
      </c>
      <c r="D365" s="252" t="str">
        <f t="shared" si="29"/>
        <v>05</v>
      </c>
      <c r="E365" s="164" t="s">
        <v>941</v>
      </c>
      <c r="F365" s="165"/>
      <c r="G365" s="166"/>
      <c r="H365" s="167"/>
      <c r="I365" s="166"/>
      <c r="J365" s="165"/>
    </row>
    <row r="366" spans="1:10" ht="409.5" x14ac:dyDescent="0.35">
      <c r="A366" s="256"/>
      <c r="B366" s="256" t="s">
        <v>1315</v>
      </c>
      <c r="C366" s="252" t="str">
        <f t="shared" si="28"/>
        <v>05.099.0001</v>
      </c>
      <c r="D366" s="252" t="str">
        <f t="shared" si="29"/>
        <v>05</v>
      </c>
      <c r="E366" s="164" t="s">
        <v>173</v>
      </c>
      <c r="F366" s="165" t="s">
        <v>107</v>
      </c>
      <c r="G366" s="166">
        <v>140</v>
      </c>
      <c r="H366" s="167">
        <v>160</v>
      </c>
      <c r="I366" s="166">
        <v>22400</v>
      </c>
      <c r="J366" s="165"/>
    </row>
    <row r="367" spans="1:10" ht="403" x14ac:dyDescent="0.35">
      <c r="A367" s="256"/>
      <c r="B367" s="256" t="s">
        <v>1316</v>
      </c>
      <c r="C367" s="252" t="str">
        <f t="shared" si="28"/>
        <v>05.099.0002</v>
      </c>
      <c r="D367" s="252" t="str">
        <f t="shared" si="29"/>
        <v>05</v>
      </c>
      <c r="E367" s="164" t="s">
        <v>176</v>
      </c>
      <c r="F367" s="165" t="s">
        <v>177</v>
      </c>
      <c r="G367" s="166">
        <v>2000</v>
      </c>
      <c r="H367" s="167">
        <v>1</v>
      </c>
      <c r="I367" s="166">
        <v>2000</v>
      </c>
      <c r="J367" s="165"/>
    </row>
    <row r="368" spans="1:10" ht="143" x14ac:dyDescent="0.35">
      <c r="A368" s="256"/>
      <c r="B368" s="256" t="s">
        <v>1317</v>
      </c>
      <c r="C368" s="252" t="str">
        <f t="shared" si="28"/>
        <v>05.099.0003</v>
      </c>
      <c r="D368" s="252" t="str">
        <f t="shared" si="29"/>
        <v>05</v>
      </c>
      <c r="E368" s="164" t="s">
        <v>179</v>
      </c>
      <c r="F368" s="165" t="s">
        <v>180</v>
      </c>
      <c r="G368" s="166">
        <v>1200</v>
      </c>
      <c r="H368" s="167">
        <v>1</v>
      </c>
      <c r="I368" s="166">
        <v>1200</v>
      </c>
      <c r="J368" s="165"/>
    </row>
    <row r="369" spans="1:10" ht="143" x14ac:dyDescent="0.35">
      <c r="A369" s="256"/>
      <c r="B369" s="256" t="s">
        <v>1318</v>
      </c>
      <c r="C369" s="252" t="str">
        <f t="shared" si="28"/>
        <v>05.099.0004</v>
      </c>
      <c r="D369" s="252" t="str">
        <f t="shared" si="29"/>
        <v>05</v>
      </c>
      <c r="E369" s="164" t="s">
        <v>182</v>
      </c>
      <c r="F369" s="165" t="s">
        <v>180</v>
      </c>
      <c r="G369" s="166">
        <v>1400</v>
      </c>
      <c r="H369" s="167">
        <v>1</v>
      </c>
      <c r="I369" s="166">
        <v>1400</v>
      </c>
      <c r="J369" s="165"/>
    </row>
    <row r="370" spans="1:10" ht="143" x14ac:dyDescent="0.35">
      <c r="A370" s="256"/>
      <c r="B370" s="256" t="s">
        <v>1319</v>
      </c>
      <c r="C370" s="252" t="str">
        <f t="shared" si="28"/>
        <v>05.099.0005</v>
      </c>
      <c r="D370" s="252" t="str">
        <f t="shared" si="29"/>
        <v>05</v>
      </c>
      <c r="E370" s="164" t="s">
        <v>184</v>
      </c>
      <c r="F370" s="165" t="s">
        <v>180</v>
      </c>
      <c r="G370" s="166">
        <v>650</v>
      </c>
      <c r="H370" s="167">
        <v>6</v>
      </c>
      <c r="I370" s="166">
        <v>3900</v>
      </c>
      <c r="J370" s="165"/>
    </row>
    <row r="371" spans="1:10" ht="156" x14ac:dyDescent="0.35">
      <c r="A371" s="256"/>
      <c r="B371" s="256" t="s">
        <v>1320</v>
      </c>
      <c r="C371" s="252" t="str">
        <f t="shared" si="28"/>
        <v>05.099.0006</v>
      </c>
      <c r="D371" s="252" t="str">
        <f t="shared" si="29"/>
        <v>05</v>
      </c>
      <c r="E371" s="164" t="s">
        <v>186</v>
      </c>
      <c r="F371" s="165" t="s">
        <v>180</v>
      </c>
      <c r="G371" s="166">
        <v>800</v>
      </c>
      <c r="H371" s="167">
        <v>3</v>
      </c>
      <c r="I371" s="166">
        <v>2400</v>
      </c>
      <c r="J371" s="165"/>
    </row>
    <row r="372" spans="1:10" ht="312" x14ac:dyDescent="0.35">
      <c r="A372" s="256"/>
      <c r="B372" s="256" t="s">
        <v>1321</v>
      </c>
      <c r="C372" s="252" t="str">
        <f t="shared" si="28"/>
        <v>05.099.0007</v>
      </c>
      <c r="D372" s="252" t="str">
        <f t="shared" si="29"/>
        <v>05</v>
      </c>
      <c r="E372" s="164" t="s">
        <v>189</v>
      </c>
      <c r="F372" s="165" t="s">
        <v>107</v>
      </c>
      <c r="G372" s="166">
        <v>50</v>
      </c>
      <c r="H372" s="167">
        <v>370</v>
      </c>
      <c r="I372" s="166">
        <v>18500</v>
      </c>
      <c r="J372" s="165"/>
    </row>
    <row r="373" spans="1:10" ht="390" x14ac:dyDescent="0.35">
      <c r="A373" s="256"/>
      <c r="B373" s="256" t="s">
        <v>1322</v>
      </c>
      <c r="C373" s="252" t="str">
        <f t="shared" si="28"/>
        <v>05.099.0008</v>
      </c>
      <c r="D373" s="252" t="str">
        <f t="shared" si="29"/>
        <v>05</v>
      </c>
      <c r="E373" s="164" t="s">
        <v>191</v>
      </c>
      <c r="F373" s="165" t="s">
        <v>180</v>
      </c>
      <c r="G373" s="166">
        <v>1350</v>
      </c>
      <c r="H373" s="167">
        <v>2</v>
      </c>
      <c r="I373" s="166">
        <v>2700</v>
      </c>
      <c r="J373" s="165"/>
    </row>
    <row r="374" spans="1:10" x14ac:dyDescent="0.35">
      <c r="A374" s="256"/>
      <c r="B374" s="256"/>
      <c r="C374" s="252" t="str">
        <f t="shared" si="28"/>
        <v/>
      </c>
      <c r="D374" s="252" t="str">
        <f t="shared" si="29"/>
        <v/>
      </c>
      <c r="E374" s="164"/>
      <c r="F374" s="165"/>
      <c r="G374" s="166"/>
      <c r="H374" s="167"/>
      <c r="I374" s="166"/>
      <c r="J374" s="165"/>
    </row>
    <row r="375" spans="1:10" ht="39" x14ac:dyDescent="0.35">
      <c r="A375" s="255"/>
      <c r="B375" s="255" t="s">
        <v>1323</v>
      </c>
      <c r="C375" s="255"/>
      <c r="D375" s="251"/>
      <c r="E375" s="160" t="s">
        <v>14</v>
      </c>
      <c r="F375" s="161"/>
      <c r="G375" s="162"/>
      <c r="H375" s="161"/>
      <c r="I375" s="162">
        <f>SUM(I376:I393)</f>
        <v>452700</v>
      </c>
      <c r="J375" s="161"/>
    </row>
    <row r="376" spans="1:10" ht="52" x14ac:dyDescent="0.35">
      <c r="A376" s="256"/>
      <c r="B376" s="256" t="s">
        <v>1324</v>
      </c>
      <c r="C376" s="252" t="str">
        <f t="shared" ref="C376:C393" si="30">MID(B376,3,11)</f>
        <v>06.099.0000</v>
      </c>
      <c r="D376" s="252" t="str">
        <f t="shared" ref="D376:D393" si="31">LEFT(C376,2)</f>
        <v>06</v>
      </c>
      <c r="E376" s="164" t="s">
        <v>941</v>
      </c>
      <c r="F376" s="165"/>
      <c r="G376" s="166"/>
      <c r="H376" s="167"/>
      <c r="I376" s="166"/>
      <c r="J376" s="165"/>
    </row>
    <row r="377" spans="1:10" ht="130" x14ac:dyDescent="0.35">
      <c r="A377" s="256"/>
      <c r="B377" s="256" t="s">
        <v>1325</v>
      </c>
      <c r="C377" s="252" t="str">
        <f t="shared" si="30"/>
        <v>06.099.0001</v>
      </c>
      <c r="D377" s="252" t="str">
        <f t="shared" si="31"/>
        <v>06</v>
      </c>
      <c r="E377" s="164" t="s">
        <v>16</v>
      </c>
      <c r="F377" s="165" t="s">
        <v>15</v>
      </c>
      <c r="G377" s="166"/>
      <c r="H377" s="167"/>
      <c r="I377" s="166"/>
      <c r="J377" s="165"/>
    </row>
    <row r="378" spans="1:10" ht="26" x14ac:dyDescent="0.35">
      <c r="A378" s="256"/>
      <c r="B378" s="256" t="s">
        <v>1326</v>
      </c>
      <c r="C378" s="252" t="str">
        <f t="shared" si="30"/>
        <v>06.099.0010</v>
      </c>
      <c r="D378" s="252" t="str">
        <f t="shared" si="31"/>
        <v>06</v>
      </c>
      <c r="E378" s="164" t="s">
        <v>19</v>
      </c>
      <c r="F378" s="165" t="s">
        <v>15</v>
      </c>
      <c r="G378" s="166"/>
      <c r="H378" s="167"/>
      <c r="I378" s="166"/>
      <c r="J378" s="165"/>
    </row>
    <row r="379" spans="1:10" ht="39" x14ac:dyDescent="0.35">
      <c r="A379" s="256"/>
      <c r="B379" s="256" t="s">
        <v>1327</v>
      </c>
      <c r="C379" s="252" t="str">
        <f t="shared" si="30"/>
        <v>06.099.0050</v>
      </c>
      <c r="D379" s="252" t="str">
        <f t="shared" si="31"/>
        <v>06</v>
      </c>
      <c r="E379" s="164" t="s">
        <v>200</v>
      </c>
      <c r="F379" s="165" t="s">
        <v>180</v>
      </c>
      <c r="G379" s="166">
        <v>450</v>
      </c>
      <c r="H379" s="167">
        <v>10</v>
      </c>
      <c r="I379" s="166">
        <v>4500</v>
      </c>
      <c r="J379" s="165"/>
    </row>
    <row r="380" spans="1:10" ht="39" x14ac:dyDescent="0.35">
      <c r="A380" s="256"/>
      <c r="B380" s="256" t="s">
        <v>1328</v>
      </c>
      <c r="C380" s="252" t="str">
        <f t="shared" si="30"/>
        <v>06.099.0080</v>
      </c>
      <c r="D380" s="252" t="str">
        <f t="shared" si="31"/>
        <v>06</v>
      </c>
      <c r="E380" s="164" t="s">
        <v>22</v>
      </c>
      <c r="F380" s="165" t="s">
        <v>15</v>
      </c>
      <c r="G380" s="166"/>
      <c r="H380" s="167" t="s">
        <v>1004</v>
      </c>
      <c r="I380" s="166"/>
      <c r="J380" s="165"/>
    </row>
    <row r="381" spans="1:10" ht="52" x14ac:dyDescent="0.35">
      <c r="A381" s="256"/>
      <c r="B381" s="256" t="s">
        <v>1329</v>
      </c>
      <c r="C381" s="252" t="str">
        <f t="shared" si="30"/>
        <v>06.099.0090</v>
      </c>
      <c r="D381" s="252" t="str">
        <f t="shared" si="31"/>
        <v>06</v>
      </c>
      <c r="E381" s="164" t="s">
        <v>206</v>
      </c>
      <c r="F381" s="165" t="s">
        <v>180</v>
      </c>
      <c r="G381" s="166">
        <v>13000</v>
      </c>
      <c r="H381" s="167">
        <v>4</v>
      </c>
      <c r="I381" s="166">
        <v>52000</v>
      </c>
      <c r="J381" s="165"/>
    </row>
    <row r="382" spans="1:10" x14ac:dyDescent="0.35">
      <c r="A382" s="256"/>
      <c r="B382" s="256" t="s">
        <v>1330</v>
      </c>
      <c r="C382" s="252" t="str">
        <f t="shared" si="30"/>
        <v>06.099.0120</v>
      </c>
      <c r="D382" s="252" t="str">
        <f t="shared" si="31"/>
        <v>06</v>
      </c>
      <c r="E382" s="164" t="s">
        <v>25</v>
      </c>
      <c r="F382" s="165" t="s">
        <v>15</v>
      </c>
      <c r="G382" s="166"/>
      <c r="H382" s="167" t="s">
        <v>1004</v>
      </c>
      <c r="I382" s="166"/>
      <c r="J382" s="165"/>
    </row>
    <row r="383" spans="1:10" ht="39" x14ac:dyDescent="0.35">
      <c r="A383" s="256"/>
      <c r="B383" s="256" t="s">
        <v>1331</v>
      </c>
      <c r="C383" s="252" t="str">
        <f t="shared" si="30"/>
        <v>06.099.0140</v>
      </c>
      <c r="D383" s="252" t="str">
        <f t="shared" si="31"/>
        <v>06</v>
      </c>
      <c r="E383" s="164" t="s">
        <v>214</v>
      </c>
      <c r="F383" s="165" t="s">
        <v>180</v>
      </c>
      <c r="G383" s="166">
        <v>4000</v>
      </c>
      <c r="H383" s="167">
        <v>1</v>
      </c>
      <c r="I383" s="166">
        <v>4000</v>
      </c>
      <c r="J383" s="165"/>
    </row>
    <row r="384" spans="1:10" ht="39" x14ac:dyDescent="0.35">
      <c r="A384" s="256"/>
      <c r="B384" s="256" t="s">
        <v>1332</v>
      </c>
      <c r="C384" s="252" t="str">
        <f t="shared" si="30"/>
        <v>06.099.0146</v>
      </c>
      <c r="D384" s="252" t="str">
        <f t="shared" si="31"/>
        <v>06</v>
      </c>
      <c r="E384" s="164" t="s">
        <v>218</v>
      </c>
      <c r="F384" s="165" t="s">
        <v>180</v>
      </c>
      <c r="G384" s="166">
        <v>2600</v>
      </c>
      <c r="H384" s="167">
        <v>1</v>
      </c>
      <c r="I384" s="166">
        <v>2600</v>
      </c>
      <c r="J384" s="165"/>
    </row>
    <row r="385" spans="1:10" ht="39" x14ac:dyDescent="0.35">
      <c r="A385" s="256"/>
      <c r="B385" s="256" t="s">
        <v>1333</v>
      </c>
      <c r="C385" s="252" t="str">
        <f t="shared" si="30"/>
        <v>06.099.0147</v>
      </c>
      <c r="D385" s="252" t="str">
        <f t="shared" si="31"/>
        <v>06</v>
      </c>
      <c r="E385" s="164" t="s">
        <v>541</v>
      </c>
      <c r="F385" s="165" t="s">
        <v>180</v>
      </c>
      <c r="G385" s="166">
        <v>2600</v>
      </c>
      <c r="H385" s="167">
        <v>1</v>
      </c>
      <c r="I385" s="166">
        <v>2600</v>
      </c>
      <c r="J385" s="165"/>
    </row>
    <row r="386" spans="1:10" ht="26" x14ac:dyDescent="0.35">
      <c r="A386" s="256"/>
      <c r="B386" s="256" t="s">
        <v>1334</v>
      </c>
      <c r="C386" s="252" t="str">
        <f t="shared" si="30"/>
        <v>06.099.0150</v>
      </c>
      <c r="D386" s="252" t="str">
        <f t="shared" si="31"/>
        <v>06</v>
      </c>
      <c r="E386" s="164" t="s">
        <v>28</v>
      </c>
      <c r="F386" s="165" t="s">
        <v>15</v>
      </c>
      <c r="G386" s="166"/>
      <c r="H386" s="167" t="s">
        <v>1004</v>
      </c>
      <c r="I386" s="166"/>
      <c r="J386" s="165"/>
    </row>
    <row r="387" spans="1:10" ht="52" x14ac:dyDescent="0.35">
      <c r="A387" s="256"/>
      <c r="B387" s="256" t="s">
        <v>1335</v>
      </c>
      <c r="C387" s="252" t="str">
        <f t="shared" si="30"/>
        <v>06.099.0151</v>
      </c>
      <c r="D387" s="252" t="str">
        <f t="shared" si="31"/>
        <v>06</v>
      </c>
      <c r="E387" s="164" t="s">
        <v>543</v>
      </c>
      <c r="F387" s="165" t="s">
        <v>180</v>
      </c>
      <c r="G387" s="166">
        <v>35000</v>
      </c>
      <c r="H387" s="167">
        <v>1</v>
      </c>
      <c r="I387" s="166">
        <v>35000</v>
      </c>
      <c r="J387" s="165"/>
    </row>
    <row r="388" spans="1:10" ht="39" x14ac:dyDescent="0.35">
      <c r="A388" s="256"/>
      <c r="B388" s="256" t="s">
        <v>1336</v>
      </c>
      <c r="C388" s="252" t="str">
        <f t="shared" si="30"/>
        <v>06.099.0160</v>
      </c>
      <c r="D388" s="252" t="str">
        <f t="shared" si="31"/>
        <v>06</v>
      </c>
      <c r="E388" s="164" t="s">
        <v>545</v>
      </c>
      <c r="F388" s="165" t="s">
        <v>180</v>
      </c>
      <c r="G388" s="166">
        <v>5000</v>
      </c>
      <c r="H388" s="167">
        <v>3</v>
      </c>
      <c r="I388" s="166">
        <v>15000</v>
      </c>
      <c r="J388" s="165"/>
    </row>
    <row r="389" spans="1:10" ht="52" x14ac:dyDescent="0.35">
      <c r="A389" s="256"/>
      <c r="B389" s="256" t="s">
        <v>1337</v>
      </c>
      <c r="C389" s="252" t="str">
        <f t="shared" si="30"/>
        <v>06.099.0190</v>
      </c>
      <c r="D389" s="252" t="str">
        <f t="shared" si="31"/>
        <v>06</v>
      </c>
      <c r="E389" s="164" t="s">
        <v>547</v>
      </c>
      <c r="F389" s="165" t="s">
        <v>180</v>
      </c>
      <c r="G389" s="166">
        <v>22000</v>
      </c>
      <c r="H389" s="167">
        <v>3</v>
      </c>
      <c r="I389" s="166">
        <v>66000</v>
      </c>
      <c r="J389" s="165"/>
    </row>
    <row r="390" spans="1:10" ht="52" x14ac:dyDescent="0.35">
      <c r="A390" s="256"/>
      <c r="B390" s="256" t="s">
        <v>1338</v>
      </c>
      <c r="C390" s="252" t="str">
        <f t="shared" si="30"/>
        <v>06.099.0210</v>
      </c>
      <c r="D390" s="252" t="str">
        <f t="shared" si="31"/>
        <v>06</v>
      </c>
      <c r="E390" s="164" t="s">
        <v>549</v>
      </c>
      <c r="F390" s="165" t="s">
        <v>180</v>
      </c>
      <c r="G390" s="166">
        <v>30000</v>
      </c>
      <c r="H390" s="167">
        <v>1</v>
      </c>
      <c r="I390" s="166">
        <v>30000</v>
      </c>
      <c r="J390" s="165"/>
    </row>
    <row r="391" spans="1:10" ht="182" x14ac:dyDescent="0.35">
      <c r="A391" s="256"/>
      <c r="B391" s="256" t="s">
        <v>1339</v>
      </c>
      <c r="C391" s="252" t="str">
        <f t="shared" si="30"/>
        <v>06.099.0220</v>
      </c>
      <c r="D391" s="252" t="str">
        <f t="shared" si="31"/>
        <v>06</v>
      </c>
      <c r="E391" s="164" t="s">
        <v>220</v>
      </c>
      <c r="F391" s="165" t="s">
        <v>934</v>
      </c>
      <c r="G391" s="166">
        <v>3000</v>
      </c>
      <c r="H391" s="167">
        <v>72</v>
      </c>
      <c r="I391" s="166">
        <v>216000</v>
      </c>
      <c r="J391" s="165"/>
    </row>
    <row r="392" spans="1:10" ht="182" x14ac:dyDescent="0.35">
      <c r="A392" s="256"/>
      <c r="B392" s="256" t="s">
        <v>1340</v>
      </c>
      <c r="C392" s="252" t="str">
        <f t="shared" si="30"/>
        <v>06.099.0230</v>
      </c>
      <c r="D392" s="252" t="str">
        <f t="shared" si="31"/>
        <v>06</v>
      </c>
      <c r="E392" s="164" t="s">
        <v>222</v>
      </c>
      <c r="F392" s="165" t="s">
        <v>177</v>
      </c>
      <c r="G392" s="166">
        <v>25000</v>
      </c>
      <c r="H392" s="167">
        <v>1</v>
      </c>
      <c r="I392" s="166">
        <v>25000</v>
      </c>
      <c r="J392" s="165"/>
    </row>
    <row r="393" spans="1:10" x14ac:dyDescent="0.35">
      <c r="A393" s="256"/>
      <c r="B393" s="256"/>
      <c r="C393" s="252" t="str">
        <f t="shared" si="30"/>
        <v/>
      </c>
      <c r="D393" s="252" t="str">
        <f t="shared" si="31"/>
        <v/>
      </c>
      <c r="E393" s="164"/>
      <c r="F393" s="165"/>
      <c r="G393" s="166"/>
      <c r="H393" s="167"/>
      <c r="I393" s="166"/>
      <c r="J393" s="165"/>
    </row>
    <row r="394" spans="1:10" ht="26" x14ac:dyDescent="0.35">
      <c r="A394" s="255"/>
      <c r="B394" s="255" t="s">
        <v>1341</v>
      </c>
      <c r="C394" s="255"/>
      <c r="D394" s="251"/>
      <c r="E394" s="160" t="s">
        <v>86</v>
      </c>
      <c r="F394" s="161"/>
      <c r="G394" s="162"/>
      <c r="H394" s="161"/>
      <c r="I394" s="162">
        <f>SUM(I395:I458)</f>
        <v>186182</v>
      </c>
      <c r="J394" s="161"/>
    </row>
    <row r="395" spans="1:10" ht="65" x14ac:dyDescent="0.35">
      <c r="A395" s="256"/>
      <c r="B395" s="256" t="s">
        <v>1342</v>
      </c>
      <c r="C395" s="252" t="str">
        <f t="shared" ref="C395:C426" si="32">MID(B395,3,11)</f>
        <v>07.011.0000</v>
      </c>
      <c r="D395" s="252" t="str">
        <f t="shared" ref="D395:D458" si="33">LEFT(C395,2)</f>
        <v>07</v>
      </c>
      <c r="E395" s="164" t="s">
        <v>1018</v>
      </c>
      <c r="F395" s="165"/>
      <c r="G395" s="166"/>
      <c r="H395" s="167"/>
      <c r="I395" s="166"/>
      <c r="J395" s="165"/>
    </row>
    <row r="396" spans="1:10" ht="208" x14ac:dyDescent="0.35">
      <c r="A396" s="256"/>
      <c r="B396" s="256" t="s">
        <v>1343</v>
      </c>
      <c r="C396" s="252" t="str">
        <f t="shared" si="32"/>
        <v>07.011.0400</v>
      </c>
      <c r="D396" s="252" t="str">
        <f t="shared" si="33"/>
        <v>07</v>
      </c>
      <c r="E396" s="164" t="s">
        <v>225</v>
      </c>
      <c r="F396" s="165" t="s">
        <v>934</v>
      </c>
      <c r="G396" s="166">
        <v>101</v>
      </c>
      <c r="H396" s="167">
        <v>6</v>
      </c>
      <c r="I396" s="166">
        <v>606</v>
      </c>
      <c r="J396" s="165"/>
    </row>
    <row r="397" spans="1:10" ht="208" x14ac:dyDescent="0.35">
      <c r="A397" s="256"/>
      <c r="B397" s="256" t="s">
        <v>1344</v>
      </c>
      <c r="C397" s="252" t="str">
        <f t="shared" si="32"/>
        <v>07.011.0420</v>
      </c>
      <c r="D397" s="252" t="str">
        <f t="shared" si="33"/>
        <v>07</v>
      </c>
      <c r="E397" s="164" t="s">
        <v>227</v>
      </c>
      <c r="F397" s="165" t="s">
        <v>934</v>
      </c>
      <c r="G397" s="166">
        <v>126</v>
      </c>
      <c r="H397" s="167">
        <v>11</v>
      </c>
      <c r="I397" s="166">
        <v>1386</v>
      </c>
      <c r="J397" s="165"/>
    </row>
    <row r="398" spans="1:10" ht="221" x14ac:dyDescent="0.35">
      <c r="A398" s="256"/>
      <c r="B398" s="256" t="s">
        <v>1345</v>
      </c>
      <c r="C398" s="252" t="str">
        <f t="shared" si="32"/>
        <v>07.011.0440</v>
      </c>
      <c r="D398" s="252" t="str">
        <f t="shared" si="33"/>
        <v>07</v>
      </c>
      <c r="E398" s="164" t="s">
        <v>229</v>
      </c>
      <c r="F398" s="165" t="s">
        <v>934</v>
      </c>
      <c r="G398" s="166">
        <v>169</v>
      </c>
      <c r="H398" s="167">
        <v>23</v>
      </c>
      <c r="I398" s="166">
        <v>3887</v>
      </c>
      <c r="J398" s="165"/>
    </row>
    <row r="399" spans="1:10" ht="286" x14ac:dyDescent="0.35">
      <c r="A399" s="256"/>
      <c r="B399" s="256" t="s">
        <v>1346</v>
      </c>
      <c r="C399" s="252" t="str">
        <f t="shared" si="32"/>
        <v>07.011.0450</v>
      </c>
      <c r="D399" s="252" t="str">
        <f t="shared" si="33"/>
        <v>07</v>
      </c>
      <c r="E399" s="164" t="s">
        <v>555</v>
      </c>
      <c r="F399" s="165" t="s">
        <v>934</v>
      </c>
      <c r="G399" s="166">
        <v>201</v>
      </c>
      <c r="H399" s="167">
        <v>130</v>
      </c>
      <c r="I399" s="166">
        <v>26130</v>
      </c>
      <c r="J399" s="165"/>
    </row>
    <row r="400" spans="1:10" ht="299" x14ac:dyDescent="0.35">
      <c r="A400" s="256"/>
      <c r="B400" s="256" t="s">
        <v>1347</v>
      </c>
      <c r="C400" s="252" t="str">
        <f t="shared" si="32"/>
        <v>07.011.0470</v>
      </c>
      <c r="D400" s="252" t="str">
        <f t="shared" si="33"/>
        <v>07</v>
      </c>
      <c r="E400" s="164" t="s">
        <v>557</v>
      </c>
      <c r="F400" s="165" t="s">
        <v>934</v>
      </c>
      <c r="G400" s="166">
        <v>327</v>
      </c>
      <c r="H400" s="167">
        <v>75</v>
      </c>
      <c r="I400" s="166">
        <v>24525</v>
      </c>
      <c r="J400" s="165"/>
    </row>
    <row r="401" spans="1:10" ht="299" x14ac:dyDescent="0.35">
      <c r="A401" s="256"/>
      <c r="B401" s="256" t="s">
        <v>1348</v>
      </c>
      <c r="C401" s="252" t="str">
        <f t="shared" si="32"/>
        <v>07.011.0472</v>
      </c>
      <c r="D401" s="252" t="str">
        <f t="shared" si="33"/>
        <v>07</v>
      </c>
      <c r="E401" s="164" t="s">
        <v>559</v>
      </c>
      <c r="F401" s="165" t="s">
        <v>934</v>
      </c>
      <c r="G401" s="166">
        <v>515</v>
      </c>
      <c r="H401" s="167">
        <v>14</v>
      </c>
      <c r="I401" s="166">
        <v>7210</v>
      </c>
      <c r="J401" s="165"/>
    </row>
    <row r="402" spans="1:10" ht="299" x14ac:dyDescent="0.35">
      <c r="A402" s="256"/>
      <c r="B402" s="256" t="s">
        <v>1349</v>
      </c>
      <c r="C402" s="252" t="str">
        <f t="shared" si="32"/>
        <v>07.011.0490</v>
      </c>
      <c r="D402" s="252" t="str">
        <f t="shared" si="33"/>
        <v>07</v>
      </c>
      <c r="E402" s="164" t="s">
        <v>557</v>
      </c>
      <c r="F402" s="165" t="s">
        <v>934</v>
      </c>
      <c r="G402" s="166">
        <v>327</v>
      </c>
      <c r="H402" s="167">
        <v>75</v>
      </c>
      <c r="I402" s="166">
        <v>24525</v>
      </c>
      <c r="J402" s="165"/>
    </row>
    <row r="403" spans="1:10" ht="104" x14ac:dyDescent="0.35">
      <c r="A403" s="256"/>
      <c r="B403" s="256" t="s">
        <v>1350</v>
      </c>
      <c r="C403" s="252" t="str">
        <f t="shared" si="32"/>
        <v>07.012.0000</v>
      </c>
      <c r="D403" s="252" t="str">
        <f t="shared" si="33"/>
        <v>07</v>
      </c>
      <c r="E403" s="164" t="s">
        <v>1023</v>
      </c>
      <c r="F403" s="165"/>
      <c r="G403" s="166"/>
      <c r="H403" s="167"/>
      <c r="I403" s="166"/>
      <c r="J403" s="165"/>
    </row>
    <row r="404" spans="1:10" ht="234" x14ac:dyDescent="0.35">
      <c r="A404" s="256"/>
      <c r="B404" s="256" t="s">
        <v>1351</v>
      </c>
      <c r="C404" s="252" t="str">
        <f t="shared" si="32"/>
        <v>07.012.1000</v>
      </c>
      <c r="D404" s="252" t="str">
        <f t="shared" si="33"/>
        <v>07</v>
      </c>
      <c r="E404" s="164" t="s">
        <v>231</v>
      </c>
      <c r="F404" s="165" t="s">
        <v>934</v>
      </c>
      <c r="G404" s="166">
        <v>78</v>
      </c>
      <c r="H404" s="167">
        <v>6</v>
      </c>
      <c r="I404" s="166">
        <v>468</v>
      </c>
      <c r="J404" s="165"/>
    </row>
    <row r="405" spans="1:10" ht="234" x14ac:dyDescent="0.35">
      <c r="A405" s="256"/>
      <c r="B405" s="256" t="s">
        <v>1352</v>
      </c>
      <c r="C405" s="252" t="str">
        <f t="shared" si="32"/>
        <v>07.012.1010</v>
      </c>
      <c r="D405" s="252" t="str">
        <f t="shared" si="33"/>
        <v>07</v>
      </c>
      <c r="E405" s="164" t="s">
        <v>233</v>
      </c>
      <c r="F405" s="165" t="s">
        <v>934</v>
      </c>
      <c r="G405" s="166">
        <v>91</v>
      </c>
      <c r="H405" s="167">
        <v>6</v>
      </c>
      <c r="I405" s="166">
        <v>546</v>
      </c>
      <c r="J405" s="165"/>
    </row>
    <row r="406" spans="1:10" ht="78" x14ac:dyDescent="0.35">
      <c r="A406" s="256"/>
      <c r="B406" s="256" t="s">
        <v>1353</v>
      </c>
      <c r="C406" s="252" t="str">
        <f t="shared" si="32"/>
        <v>07.013.0000</v>
      </c>
      <c r="D406" s="252" t="str">
        <f t="shared" si="33"/>
        <v>07</v>
      </c>
      <c r="E406" s="164" t="s">
        <v>1027</v>
      </c>
      <c r="F406" s="165"/>
      <c r="G406" s="166"/>
      <c r="H406" s="167"/>
      <c r="I406" s="166"/>
      <c r="J406" s="165"/>
    </row>
    <row r="407" spans="1:10" ht="260" x14ac:dyDescent="0.35">
      <c r="A407" s="256"/>
      <c r="B407" s="256" t="s">
        <v>1354</v>
      </c>
      <c r="C407" s="252" t="str">
        <f t="shared" si="32"/>
        <v>07.013.0320</v>
      </c>
      <c r="D407" s="252" t="str">
        <f t="shared" si="33"/>
        <v>07</v>
      </c>
      <c r="E407" s="164" t="s">
        <v>243</v>
      </c>
      <c r="F407" s="165" t="s">
        <v>934</v>
      </c>
      <c r="G407" s="166">
        <v>146</v>
      </c>
      <c r="H407" s="167">
        <v>10</v>
      </c>
      <c r="I407" s="166">
        <v>1460</v>
      </c>
      <c r="J407" s="165"/>
    </row>
    <row r="408" spans="1:10" ht="260" x14ac:dyDescent="0.35">
      <c r="A408" s="256"/>
      <c r="B408" s="256" t="s">
        <v>1355</v>
      </c>
      <c r="C408" s="252" t="str">
        <f t="shared" si="32"/>
        <v>07.013.0350</v>
      </c>
      <c r="D408" s="252" t="str">
        <f t="shared" si="33"/>
        <v>07</v>
      </c>
      <c r="E408" s="164" t="s">
        <v>245</v>
      </c>
      <c r="F408" s="165" t="s">
        <v>934</v>
      </c>
      <c r="G408" s="166">
        <v>260</v>
      </c>
      <c r="H408" s="167">
        <v>14</v>
      </c>
      <c r="I408" s="166">
        <v>3640</v>
      </c>
      <c r="J408" s="165"/>
    </row>
    <row r="409" spans="1:10" ht="65" x14ac:dyDescent="0.35">
      <c r="A409" s="256"/>
      <c r="B409" s="256" t="s">
        <v>1356</v>
      </c>
      <c r="C409" s="252" t="str">
        <f t="shared" si="32"/>
        <v>07.021.0000</v>
      </c>
      <c r="D409" s="252" t="str">
        <f t="shared" si="33"/>
        <v>07</v>
      </c>
      <c r="E409" s="164" t="s">
        <v>1035</v>
      </c>
      <c r="F409" s="165"/>
      <c r="G409" s="166"/>
      <c r="H409" s="167"/>
      <c r="I409" s="166"/>
      <c r="J409" s="165"/>
    </row>
    <row r="410" spans="1:10" ht="143" x14ac:dyDescent="0.35">
      <c r="A410" s="256"/>
      <c r="B410" s="256" t="s">
        <v>1357</v>
      </c>
      <c r="C410" s="252" t="str">
        <f t="shared" si="32"/>
        <v>07.021.0240</v>
      </c>
      <c r="D410" s="252" t="str">
        <f t="shared" si="33"/>
        <v>07</v>
      </c>
      <c r="E410" s="164" t="s">
        <v>247</v>
      </c>
      <c r="F410" s="165" t="s">
        <v>180</v>
      </c>
      <c r="G410" s="166">
        <v>382</v>
      </c>
      <c r="H410" s="167">
        <v>1</v>
      </c>
      <c r="I410" s="166">
        <v>382</v>
      </c>
      <c r="J410" s="165"/>
    </row>
    <row r="411" spans="1:10" ht="169" x14ac:dyDescent="0.35">
      <c r="A411" s="256"/>
      <c r="B411" s="256" t="s">
        <v>1358</v>
      </c>
      <c r="C411" s="252" t="str">
        <f t="shared" si="32"/>
        <v>07.021.0400</v>
      </c>
      <c r="D411" s="252" t="str">
        <f t="shared" si="33"/>
        <v>07</v>
      </c>
      <c r="E411" s="164" t="s">
        <v>249</v>
      </c>
      <c r="F411" s="165" t="s">
        <v>180</v>
      </c>
      <c r="G411" s="166">
        <v>129</v>
      </c>
      <c r="H411" s="167">
        <v>2</v>
      </c>
      <c r="I411" s="166">
        <v>258</v>
      </c>
      <c r="J411" s="165"/>
    </row>
    <row r="412" spans="1:10" ht="169" x14ac:dyDescent="0.35">
      <c r="A412" s="256"/>
      <c r="B412" s="256" t="s">
        <v>1359</v>
      </c>
      <c r="C412" s="252" t="str">
        <f t="shared" si="32"/>
        <v>07.021.0420</v>
      </c>
      <c r="D412" s="252" t="str">
        <f t="shared" si="33"/>
        <v>07</v>
      </c>
      <c r="E412" s="164" t="s">
        <v>251</v>
      </c>
      <c r="F412" s="165" t="s">
        <v>180</v>
      </c>
      <c r="G412" s="166">
        <v>184</v>
      </c>
      <c r="H412" s="167">
        <v>1</v>
      </c>
      <c r="I412" s="166">
        <v>184</v>
      </c>
      <c r="J412" s="165"/>
    </row>
    <row r="413" spans="1:10" ht="169" x14ac:dyDescent="0.35">
      <c r="A413" s="256"/>
      <c r="B413" s="256" t="s">
        <v>1360</v>
      </c>
      <c r="C413" s="252" t="str">
        <f t="shared" si="32"/>
        <v>07.021.0450</v>
      </c>
      <c r="D413" s="252" t="str">
        <f t="shared" si="33"/>
        <v>07</v>
      </c>
      <c r="E413" s="164" t="s">
        <v>253</v>
      </c>
      <c r="F413" s="165" t="s">
        <v>180</v>
      </c>
      <c r="G413" s="166">
        <v>400</v>
      </c>
      <c r="H413" s="167">
        <v>2</v>
      </c>
      <c r="I413" s="166">
        <v>800</v>
      </c>
      <c r="J413" s="165"/>
    </row>
    <row r="414" spans="1:10" ht="39" x14ac:dyDescent="0.35">
      <c r="A414" s="256"/>
      <c r="B414" s="256" t="s">
        <v>1361</v>
      </c>
      <c r="C414" s="252" t="str">
        <f t="shared" si="32"/>
        <v>07.031.0000</v>
      </c>
      <c r="D414" s="252" t="str">
        <f t="shared" si="33"/>
        <v>07</v>
      </c>
      <c r="E414" s="164" t="s">
        <v>1041</v>
      </c>
      <c r="F414" s="165"/>
      <c r="G414" s="166"/>
      <c r="H414" s="167"/>
      <c r="I414" s="166"/>
      <c r="J414" s="165"/>
    </row>
    <row r="415" spans="1:10" ht="208" x14ac:dyDescent="0.35">
      <c r="A415" s="256"/>
      <c r="B415" s="256" t="s">
        <v>1362</v>
      </c>
      <c r="C415" s="252" t="str">
        <f t="shared" si="32"/>
        <v>07.031.0395</v>
      </c>
      <c r="D415" s="252" t="str">
        <f t="shared" si="33"/>
        <v>07</v>
      </c>
      <c r="E415" s="164" t="s">
        <v>257</v>
      </c>
      <c r="F415" s="165" t="s">
        <v>934</v>
      </c>
      <c r="G415" s="166">
        <v>101</v>
      </c>
      <c r="H415" s="167">
        <v>30</v>
      </c>
      <c r="I415" s="166">
        <v>3030</v>
      </c>
      <c r="J415" s="165"/>
    </row>
    <row r="416" spans="1:10" ht="208" x14ac:dyDescent="0.35">
      <c r="A416" s="256"/>
      <c r="B416" s="256" t="s">
        <v>1363</v>
      </c>
      <c r="C416" s="252" t="str">
        <f t="shared" si="32"/>
        <v>07.031.0460</v>
      </c>
      <c r="D416" s="252" t="str">
        <f t="shared" si="33"/>
        <v>07</v>
      </c>
      <c r="E416" s="164" t="s">
        <v>259</v>
      </c>
      <c r="F416" s="165" t="s">
        <v>934</v>
      </c>
      <c r="G416" s="166">
        <v>136</v>
      </c>
      <c r="H416" s="167">
        <v>11</v>
      </c>
      <c r="I416" s="166">
        <v>1496</v>
      </c>
      <c r="J416" s="165"/>
    </row>
    <row r="417" spans="1:10" ht="247" x14ac:dyDescent="0.35">
      <c r="A417" s="256"/>
      <c r="B417" s="256" t="s">
        <v>1364</v>
      </c>
      <c r="C417" s="252" t="str">
        <f t="shared" si="32"/>
        <v>07.031.0470</v>
      </c>
      <c r="D417" s="252" t="str">
        <f t="shared" si="33"/>
        <v>07</v>
      </c>
      <c r="E417" s="164" t="s">
        <v>261</v>
      </c>
      <c r="F417" s="165" t="s">
        <v>934</v>
      </c>
      <c r="G417" s="166">
        <v>116</v>
      </c>
      <c r="H417" s="167">
        <v>30</v>
      </c>
      <c r="I417" s="166">
        <v>3480</v>
      </c>
      <c r="J417" s="165"/>
    </row>
    <row r="418" spans="1:10" ht="104" x14ac:dyDescent="0.35">
      <c r="A418" s="256"/>
      <c r="B418" s="256" t="s">
        <v>1365</v>
      </c>
      <c r="C418" s="252" t="str">
        <f t="shared" si="32"/>
        <v>07.033.0000</v>
      </c>
      <c r="D418" s="252" t="str">
        <f t="shared" si="33"/>
        <v>07</v>
      </c>
      <c r="E418" s="164" t="s">
        <v>1047</v>
      </c>
      <c r="F418" s="165"/>
      <c r="G418" s="166"/>
      <c r="H418" s="167"/>
      <c r="I418" s="166"/>
      <c r="J418" s="165"/>
    </row>
    <row r="419" spans="1:10" ht="52" x14ac:dyDescent="0.35">
      <c r="A419" s="256"/>
      <c r="B419" s="256" t="s">
        <v>1366</v>
      </c>
      <c r="C419" s="252" t="str">
        <f t="shared" si="32"/>
        <v>07.033.1010</v>
      </c>
      <c r="D419" s="252" t="str">
        <f t="shared" si="33"/>
        <v>07</v>
      </c>
      <c r="E419" s="164" t="s">
        <v>265</v>
      </c>
      <c r="F419" s="165" t="s">
        <v>180</v>
      </c>
      <c r="G419" s="166">
        <v>74</v>
      </c>
      <c r="H419" s="167">
        <v>1</v>
      </c>
      <c r="I419" s="166">
        <v>74</v>
      </c>
      <c r="J419" s="165"/>
    </row>
    <row r="420" spans="1:10" ht="273" x14ac:dyDescent="0.35">
      <c r="A420" s="256"/>
      <c r="B420" s="256" t="s">
        <v>1367</v>
      </c>
      <c r="C420" s="252" t="str">
        <f t="shared" si="32"/>
        <v>07.033.1020</v>
      </c>
      <c r="D420" s="252" t="str">
        <f t="shared" si="33"/>
        <v>07</v>
      </c>
      <c r="E420" s="164" t="s">
        <v>263</v>
      </c>
      <c r="F420" s="165" t="s">
        <v>180</v>
      </c>
      <c r="G420" s="166">
        <v>79</v>
      </c>
      <c r="H420" s="167">
        <v>12</v>
      </c>
      <c r="I420" s="166">
        <v>948</v>
      </c>
      <c r="J420" s="165"/>
    </row>
    <row r="421" spans="1:10" ht="78" x14ac:dyDescent="0.35">
      <c r="A421" s="256"/>
      <c r="B421" s="256" t="s">
        <v>1368</v>
      </c>
      <c r="C421" s="252" t="str">
        <f t="shared" si="32"/>
        <v>07.034.0000</v>
      </c>
      <c r="D421" s="252" t="str">
        <f t="shared" si="33"/>
        <v>07</v>
      </c>
      <c r="E421" s="164" t="s">
        <v>1051</v>
      </c>
      <c r="F421" s="165"/>
      <c r="G421" s="166"/>
      <c r="H421" s="167"/>
      <c r="I421" s="166"/>
      <c r="J421" s="165"/>
    </row>
    <row r="422" spans="1:10" ht="143" x14ac:dyDescent="0.35">
      <c r="A422" s="256"/>
      <c r="B422" s="256" t="s">
        <v>1369</v>
      </c>
      <c r="C422" s="252" t="str">
        <f t="shared" si="32"/>
        <v>07.034.0040</v>
      </c>
      <c r="D422" s="252" t="str">
        <f t="shared" si="33"/>
        <v>07</v>
      </c>
      <c r="E422" s="164" t="s">
        <v>267</v>
      </c>
      <c r="F422" s="165" t="s">
        <v>180</v>
      </c>
      <c r="G422" s="166">
        <v>1000</v>
      </c>
      <c r="H422" s="167">
        <v>1</v>
      </c>
      <c r="I422" s="166">
        <v>1000</v>
      </c>
      <c r="J422" s="165"/>
    </row>
    <row r="423" spans="1:10" ht="143" x14ac:dyDescent="0.35">
      <c r="A423" s="256"/>
      <c r="B423" s="256" t="s">
        <v>1370</v>
      </c>
      <c r="C423" s="252" t="str">
        <f t="shared" si="32"/>
        <v>07.034.0045</v>
      </c>
      <c r="D423" s="252" t="str">
        <f t="shared" si="33"/>
        <v>07</v>
      </c>
      <c r="E423" s="164" t="s">
        <v>269</v>
      </c>
      <c r="F423" s="165" t="s">
        <v>180</v>
      </c>
      <c r="G423" s="166">
        <v>390</v>
      </c>
      <c r="H423" s="167">
        <v>1</v>
      </c>
      <c r="I423" s="166">
        <v>390</v>
      </c>
      <c r="J423" s="165"/>
    </row>
    <row r="424" spans="1:10" ht="104" x14ac:dyDescent="0.35">
      <c r="A424" s="256"/>
      <c r="B424" s="256" t="s">
        <v>1371</v>
      </c>
      <c r="C424" s="252" t="str">
        <f t="shared" si="32"/>
        <v>07.034.0402</v>
      </c>
      <c r="D424" s="252" t="str">
        <f t="shared" si="33"/>
        <v>07</v>
      </c>
      <c r="E424" s="164" t="s">
        <v>271</v>
      </c>
      <c r="F424" s="165" t="s">
        <v>180</v>
      </c>
      <c r="G424" s="166">
        <v>350</v>
      </c>
      <c r="H424" s="167">
        <v>1</v>
      </c>
      <c r="I424" s="166">
        <v>350</v>
      </c>
      <c r="J424" s="165"/>
    </row>
    <row r="425" spans="1:10" ht="91" x14ac:dyDescent="0.35">
      <c r="A425" s="256"/>
      <c r="B425" s="256" t="s">
        <v>1372</v>
      </c>
      <c r="C425" s="252" t="str">
        <f t="shared" si="32"/>
        <v>07.048.0000</v>
      </c>
      <c r="D425" s="252" t="str">
        <f t="shared" si="33"/>
        <v>07</v>
      </c>
      <c r="E425" s="164" t="s">
        <v>1072</v>
      </c>
      <c r="F425" s="165"/>
      <c r="G425" s="166"/>
      <c r="H425" s="167"/>
      <c r="I425" s="166"/>
      <c r="J425" s="165"/>
    </row>
    <row r="426" spans="1:10" ht="409.5" x14ac:dyDescent="0.35">
      <c r="A426" s="256"/>
      <c r="B426" s="256" t="s">
        <v>1373</v>
      </c>
      <c r="C426" s="252" t="str">
        <f t="shared" si="32"/>
        <v>07.048.0360</v>
      </c>
      <c r="D426" s="252" t="str">
        <f t="shared" si="33"/>
        <v>07</v>
      </c>
      <c r="E426" s="164" t="s">
        <v>291</v>
      </c>
      <c r="F426" s="165" t="s">
        <v>177</v>
      </c>
      <c r="G426" s="166">
        <v>5400</v>
      </c>
      <c r="H426" s="167">
        <v>1</v>
      </c>
      <c r="I426" s="166">
        <v>5400</v>
      </c>
      <c r="J426" s="165"/>
    </row>
    <row r="427" spans="1:10" ht="26" x14ac:dyDescent="0.35">
      <c r="A427" s="256"/>
      <c r="B427" s="256" t="s">
        <v>1374</v>
      </c>
      <c r="C427" s="252" t="str">
        <f t="shared" ref="C427:C458" si="34">MID(B427,3,11)</f>
        <v>07.050.0000</v>
      </c>
      <c r="D427" s="252" t="str">
        <f t="shared" si="33"/>
        <v>07</v>
      </c>
      <c r="E427" s="164" t="s">
        <v>1075</v>
      </c>
      <c r="F427" s="165"/>
      <c r="G427" s="166"/>
      <c r="H427" s="167"/>
      <c r="I427" s="166"/>
      <c r="J427" s="165"/>
    </row>
    <row r="428" spans="1:10" ht="221" x14ac:dyDescent="0.35">
      <c r="A428" s="256"/>
      <c r="B428" s="256" t="s">
        <v>1375</v>
      </c>
      <c r="C428" s="252" t="str">
        <f t="shared" si="34"/>
        <v>07.050.0020</v>
      </c>
      <c r="D428" s="252" t="str">
        <f t="shared" si="33"/>
        <v>07</v>
      </c>
      <c r="E428" s="164" t="s">
        <v>293</v>
      </c>
      <c r="F428" s="165" t="s">
        <v>934</v>
      </c>
      <c r="G428" s="166">
        <v>280</v>
      </c>
      <c r="H428" s="167">
        <v>25</v>
      </c>
      <c r="I428" s="166">
        <v>7000</v>
      </c>
      <c r="J428" s="165"/>
    </row>
    <row r="429" spans="1:10" ht="130" x14ac:dyDescent="0.35">
      <c r="A429" s="256"/>
      <c r="B429" s="256" t="s">
        <v>1376</v>
      </c>
      <c r="C429" s="252" t="str">
        <f t="shared" si="34"/>
        <v>07.050.0025</v>
      </c>
      <c r="D429" s="252" t="str">
        <f t="shared" si="33"/>
        <v>07</v>
      </c>
      <c r="E429" s="164" t="s">
        <v>295</v>
      </c>
      <c r="F429" s="165" t="s">
        <v>180</v>
      </c>
      <c r="G429" s="166">
        <v>220</v>
      </c>
      <c r="H429" s="167">
        <v>12</v>
      </c>
      <c r="I429" s="166">
        <v>2640</v>
      </c>
      <c r="J429" s="165"/>
    </row>
    <row r="430" spans="1:10" ht="156" x14ac:dyDescent="0.35">
      <c r="A430" s="256"/>
      <c r="B430" s="256" t="s">
        <v>1377</v>
      </c>
      <c r="C430" s="252" t="str">
        <f t="shared" si="34"/>
        <v>07.050.0220</v>
      </c>
      <c r="D430" s="252" t="str">
        <f t="shared" si="33"/>
        <v>07</v>
      </c>
      <c r="E430" s="164" t="s">
        <v>297</v>
      </c>
      <c r="F430" s="165" t="s">
        <v>180</v>
      </c>
      <c r="G430" s="166">
        <v>1790</v>
      </c>
      <c r="H430" s="167">
        <v>4</v>
      </c>
      <c r="I430" s="166">
        <v>7160</v>
      </c>
      <c r="J430" s="165"/>
    </row>
    <row r="431" spans="1:10" ht="52" x14ac:dyDescent="0.35">
      <c r="A431" s="256"/>
      <c r="B431" s="256" t="s">
        <v>1378</v>
      </c>
      <c r="C431" s="252" t="str">
        <f t="shared" si="34"/>
        <v>07.084.0000</v>
      </c>
      <c r="D431" s="252" t="str">
        <f t="shared" si="33"/>
        <v>07</v>
      </c>
      <c r="E431" s="164" t="s">
        <v>1083</v>
      </c>
      <c r="F431" s="165"/>
      <c r="G431" s="166"/>
      <c r="H431" s="167"/>
      <c r="I431" s="166"/>
      <c r="J431" s="165"/>
    </row>
    <row r="432" spans="1:10" ht="409.5" x14ac:dyDescent="0.35">
      <c r="A432" s="256"/>
      <c r="B432" s="256" t="s">
        <v>1379</v>
      </c>
      <c r="C432" s="252" t="str">
        <f t="shared" si="34"/>
        <v>07.084.0012</v>
      </c>
      <c r="D432" s="252" t="str">
        <f t="shared" si="33"/>
        <v>07</v>
      </c>
      <c r="E432" s="164" t="s">
        <v>1085</v>
      </c>
      <c r="F432" s="165" t="s">
        <v>177</v>
      </c>
      <c r="G432" s="166">
        <v>2350</v>
      </c>
      <c r="H432" s="167">
        <v>1</v>
      </c>
      <c r="I432" s="166">
        <v>2350</v>
      </c>
      <c r="J432" s="165"/>
    </row>
    <row r="433" spans="1:10" ht="195" x14ac:dyDescent="0.35">
      <c r="A433" s="256"/>
      <c r="B433" s="256" t="s">
        <v>1380</v>
      </c>
      <c r="C433" s="252" t="str">
        <f t="shared" si="34"/>
        <v>07.084.0190</v>
      </c>
      <c r="D433" s="252" t="str">
        <f t="shared" si="33"/>
        <v>07</v>
      </c>
      <c r="E433" s="164" t="s">
        <v>302</v>
      </c>
      <c r="F433" s="165" t="s">
        <v>177</v>
      </c>
      <c r="G433" s="166">
        <v>380</v>
      </c>
      <c r="H433" s="167">
        <v>1</v>
      </c>
      <c r="I433" s="166">
        <v>380</v>
      </c>
      <c r="J433" s="165"/>
    </row>
    <row r="434" spans="1:10" ht="195" x14ac:dyDescent="0.35">
      <c r="A434" s="256"/>
      <c r="B434" s="256" t="s">
        <v>1381</v>
      </c>
      <c r="C434" s="252" t="str">
        <f t="shared" si="34"/>
        <v>07.084.0200</v>
      </c>
      <c r="D434" s="252" t="str">
        <f t="shared" si="33"/>
        <v>07</v>
      </c>
      <c r="E434" s="164" t="s">
        <v>304</v>
      </c>
      <c r="F434" s="165" t="s">
        <v>177</v>
      </c>
      <c r="G434" s="166">
        <v>600</v>
      </c>
      <c r="H434" s="167">
        <v>1</v>
      </c>
      <c r="I434" s="166">
        <v>600</v>
      </c>
      <c r="J434" s="165"/>
    </row>
    <row r="435" spans="1:10" ht="39" x14ac:dyDescent="0.35">
      <c r="A435" s="256"/>
      <c r="B435" s="256" t="s">
        <v>1382</v>
      </c>
      <c r="C435" s="252" t="str">
        <f t="shared" si="34"/>
        <v>07.086.0000</v>
      </c>
      <c r="D435" s="252" t="str">
        <f t="shared" si="33"/>
        <v>07</v>
      </c>
      <c r="E435" s="164" t="s">
        <v>1089</v>
      </c>
      <c r="F435" s="165"/>
      <c r="G435" s="166"/>
      <c r="H435" s="167"/>
      <c r="I435" s="166"/>
      <c r="J435" s="165"/>
    </row>
    <row r="436" spans="1:10" ht="208" x14ac:dyDescent="0.35">
      <c r="A436" s="256"/>
      <c r="B436" s="256" t="s">
        <v>1383</v>
      </c>
      <c r="C436" s="252" t="str">
        <f t="shared" si="34"/>
        <v>07.086.0010</v>
      </c>
      <c r="D436" s="252" t="str">
        <f t="shared" si="33"/>
        <v>07</v>
      </c>
      <c r="E436" s="164" t="s">
        <v>306</v>
      </c>
      <c r="F436" s="165" t="s">
        <v>180</v>
      </c>
      <c r="G436" s="166">
        <v>72</v>
      </c>
      <c r="H436" s="167">
        <v>7</v>
      </c>
      <c r="I436" s="166">
        <v>504</v>
      </c>
      <c r="J436" s="165"/>
    </row>
    <row r="437" spans="1:10" ht="208" x14ac:dyDescent="0.35">
      <c r="A437" s="256"/>
      <c r="B437" s="256" t="s">
        <v>1384</v>
      </c>
      <c r="C437" s="252" t="str">
        <f t="shared" si="34"/>
        <v>07.086.0020</v>
      </c>
      <c r="D437" s="252" t="str">
        <f t="shared" si="33"/>
        <v>07</v>
      </c>
      <c r="E437" s="164" t="s">
        <v>308</v>
      </c>
      <c r="F437" s="165" t="s">
        <v>180</v>
      </c>
      <c r="G437" s="166">
        <v>74</v>
      </c>
      <c r="H437" s="167">
        <v>4</v>
      </c>
      <c r="I437" s="166">
        <v>296</v>
      </c>
      <c r="J437" s="165"/>
    </row>
    <row r="438" spans="1:10" ht="78" x14ac:dyDescent="0.35">
      <c r="A438" s="256"/>
      <c r="B438" s="256" t="s">
        <v>1385</v>
      </c>
      <c r="C438" s="252" t="str">
        <f t="shared" si="34"/>
        <v>07.087.0000</v>
      </c>
      <c r="D438" s="252" t="str">
        <f t="shared" si="33"/>
        <v>07</v>
      </c>
      <c r="E438" s="164" t="s">
        <v>1093</v>
      </c>
      <c r="F438" s="165"/>
      <c r="G438" s="166"/>
      <c r="H438" s="167"/>
      <c r="I438" s="166"/>
      <c r="J438" s="165"/>
    </row>
    <row r="439" spans="1:10" ht="195" x14ac:dyDescent="0.35">
      <c r="A439" s="256"/>
      <c r="B439" s="256" t="s">
        <v>1386</v>
      </c>
      <c r="C439" s="252" t="str">
        <f t="shared" si="34"/>
        <v>07.087.0007</v>
      </c>
      <c r="D439" s="252" t="str">
        <f t="shared" si="33"/>
        <v>07</v>
      </c>
      <c r="E439" s="164" t="s">
        <v>310</v>
      </c>
      <c r="F439" s="165" t="s">
        <v>180</v>
      </c>
      <c r="G439" s="166">
        <v>73</v>
      </c>
      <c r="H439" s="167">
        <v>8</v>
      </c>
      <c r="I439" s="166">
        <v>584</v>
      </c>
      <c r="J439" s="165"/>
    </row>
    <row r="440" spans="1:10" ht="182" x14ac:dyDescent="0.35">
      <c r="A440" s="256"/>
      <c r="B440" s="256" t="s">
        <v>1387</v>
      </c>
      <c r="C440" s="252" t="str">
        <f t="shared" si="34"/>
        <v>07.087.0008</v>
      </c>
      <c r="D440" s="252" t="str">
        <f t="shared" si="33"/>
        <v>07</v>
      </c>
      <c r="E440" s="164" t="s">
        <v>312</v>
      </c>
      <c r="F440" s="165" t="s">
        <v>180</v>
      </c>
      <c r="G440" s="166">
        <v>91</v>
      </c>
      <c r="H440" s="167">
        <v>8</v>
      </c>
      <c r="I440" s="166">
        <v>728</v>
      </c>
      <c r="J440" s="165"/>
    </row>
    <row r="441" spans="1:10" ht="182" x14ac:dyDescent="0.35">
      <c r="A441" s="256"/>
      <c r="B441" s="256" t="s">
        <v>1388</v>
      </c>
      <c r="C441" s="252" t="str">
        <f t="shared" si="34"/>
        <v>07.087.0010</v>
      </c>
      <c r="D441" s="252" t="str">
        <f t="shared" si="33"/>
        <v>07</v>
      </c>
      <c r="E441" s="164" t="s">
        <v>314</v>
      </c>
      <c r="F441" s="165" t="s">
        <v>180</v>
      </c>
      <c r="G441" s="166">
        <v>131</v>
      </c>
      <c r="H441" s="167">
        <v>12</v>
      </c>
      <c r="I441" s="166">
        <v>1572</v>
      </c>
      <c r="J441" s="165"/>
    </row>
    <row r="442" spans="1:10" ht="182" x14ac:dyDescent="0.35">
      <c r="A442" s="256"/>
      <c r="B442" s="256" t="s">
        <v>1389</v>
      </c>
      <c r="C442" s="252" t="str">
        <f t="shared" si="34"/>
        <v>07.087.0020</v>
      </c>
      <c r="D442" s="252" t="str">
        <f t="shared" si="33"/>
        <v>07</v>
      </c>
      <c r="E442" s="164" t="s">
        <v>316</v>
      </c>
      <c r="F442" s="165" t="s">
        <v>180</v>
      </c>
      <c r="G442" s="166">
        <v>142</v>
      </c>
      <c r="H442" s="167">
        <v>4</v>
      </c>
      <c r="I442" s="166">
        <v>568</v>
      </c>
      <c r="J442" s="165"/>
    </row>
    <row r="443" spans="1:10" ht="182" x14ac:dyDescent="0.35">
      <c r="A443" s="256"/>
      <c r="B443" s="256" t="s">
        <v>1390</v>
      </c>
      <c r="C443" s="252" t="str">
        <f t="shared" si="34"/>
        <v>07.087.0030</v>
      </c>
      <c r="D443" s="252" t="str">
        <f t="shared" si="33"/>
        <v>07</v>
      </c>
      <c r="E443" s="164" t="s">
        <v>582</v>
      </c>
      <c r="F443" s="165" t="s">
        <v>180</v>
      </c>
      <c r="G443" s="166">
        <v>254</v>
      </c>
      <c r="H443" s="167">
        <v>10</v>
      </c>
      <c r="I443" s="166">
        <v>2540</v>
      </c>
      <c r="J443" s="165"/>
    </row>
    <row r="444" spans="1:10" ht="182" x14ac:dyDescent="0.35">
      <c r="A444" s="256"/>
      <c r="B444" s="256" t="s">
        <v>1391</v>
      </c>
      <c r="C444" s="252" t="str">
        <f t="shared" si="34"/>
        <v>07.087.0080</v>
      </c>
      <c r="D444" s="252" t="str">
        <f t="shared" si="33"/>
        <v>07</v>
      </c>
      <c r="E444" s="164" t="s">
        <v>583</v>
      </c>
      <c r="F444" s="165" t="s">
        <v>180</v>
      </c>
      <c r="G444" s="166">
        <v>172</v>
      </c>
      <c r="H444" s="167">
        <v>40</v>
      </c>
      <c r="I444" s="166">
        <v>6880</v>
      </c>
      <c r="J444" s="165"/>
    </row>
    <row r="445" spans="1:10" ht="52" x14ac:dyDescent="0.35">
      <c r="A445" s="256"/>
      <c r="B445" s="256" t="s">
        <v>1392</v>
      </c>
      <c r="C445" s="252" t="str">
        <f t="shared" si="34"/>
        <v>07.087.0138</v>
      </c>
      <c r="D445" s="252" t="str">
        <f t="shared" si="33"/>
        <v>07</v>
      </c>
      <c r="E445" s="164" t="s">
        <v>318</v>
      </c>
      <c r="F445" s="165" t="s">
        <v>180</v>
      </c>
      <c r="G445" s="166">
        <v>33</v>
      </c>
      <c r="H445" s="167">
        <v>6</v>
      </c>
      <c r="I445" s="166">
        <v>198</v>
      </c>
      <c r="J445" s="165"/>
    </row>
    <row r="446" spans="1:10" ht="52" x14ac:dyDescent="0.35">
      <c r="A446" s="256"/>
      <c r="B446" s="256" t="s">
        <v>1393</v>
      </c>
      <c r="C446" s="252" t="str">
        <f t="shared" si="34"/>
        <v>07.087.0140</v>
      </c>
      <c r="D446" s="252" t="str">
        <f t="shared" si="33"/>
        <v>07</v>
      </c>
      <c r="E446" s="164" t="s">
        <v>320</v>
      </c>
      <c r="F446" s="165" t="s">
        <v>180</v>
      </c>
      <c r="G446" s="166">
        <v>46</v>
      </c>
      <c r="H446" s="167">
        <v>2</v>
      </c>
      <c r="I446" s="166">
        <v>92</v>
      </c>
      <c r="J446" s="165"/>
    </row>
    <row r="447" spans="1:10" ht="52" x14ac:dyDescent="0.35">
      <c r="A447" s="256"/>
      <c r="B447" s="256" t="s">
        <v>1394</v>
      </c>
      <c r="C447" s="252" t="str">
        <f t="shared" si="34"/>
        <v>07.087.0150</v>
      </c>
      <c r="D447" s="252" t="str">
        <f t="shared" si="33"/>
        <v>07</v>
      </c>
      <c r="E447" s="164" t="s">
        <v>322</v>
      </c>
      <c r="F447" s="165" t="s">
        <v>180</v>
      </c>
      <c r="G447" s="166">
        <v>46</v>
      </c>
      <c r="H447" s="167">
        <v>4</v>
      </c>
      <c r="I447" s="166">
        <v>184</v>
      </c>
      <c r="J447" s="165"/>
    </row>
    <row r="448" spans="1:10" ht="247" x14ac:dyDescent="0.35">
      <c r="A448" s="256"/>
      <c r="B448" s="256" t="s">
        <v>1395</v>
      </c>
      <c r="C448" s="252" t="str">
        <f t="shared" si="34"/>
        <v>07.087.0220</v>
      </c>
      <c r="D448" s="252" t="str">
        <f t="shared" si="33"/>
        <v>07</v>
      </c>
      <c r="E448" s="164" t="s">
        <v>584</v>
      </c>
      <c r="F448" s="165" t="s">
        <v>180</v>
      </c>
      <c r="G448" s="166">
        <v>9830</v>
      </c>
      <c r="H448" s="167">
        <v>1</v>
      </c>
      <c r="I448" s="166">
        <v>9830</v>
      </c>
      <c r="J448" s="165"/>
    </row>
    <row r="449" spans="1:10" ht="78" x14ac:dyDescent="0.35">
      <c r="A449" s="256"/>
      <c r="B449" s="256" t="s">
        <v>1396</v>
      </c>
      <c r="C449" s="252" t="str">
        <f t="shared" si="34"/>
        <v>07.087.0810</v>
      </c>
      <c r="D449" s="252" t="str">
        <f t="shared" si="33"/>
        <v>07</v>
      </c>
      <c r="E449" s="164" t="s">
        <v>326</v>
      </c>
      <c r="F449" s="165" t="s">
        <v>180</v>
      </c>
      <c r="G449" s="166">
        <v>1230</v>
      </c>
      <c r="H449" s="167">
        <v>1</v>
      </c>
      <c r="I449" s="166">
        <v>1230</v>
      </c>
      <c r="J449" s="165"/>
    </row>
    <row r="450" spans="1:10" ht="65" x14ac:dyDescent="0.35">
      <c r="A450" s="256"/>
      <c r="B450" s="256" t="s">
        <v>1397</v>
      </c>
      <c r="C450" s="252" t="str">
        <f t="shared" si="34"/>
        <v>07.087.0872</v>
      </c>
      <c r="D450" s="252" t="str">
        <f t="shared" si="33"/>
        <v>07</v>
      </c>
      <c r="E450" s="164" t="s">
        <v>328</v>
      </c>
      <c r="F450" s="165" t="s">
        <v>180</v>
      </c>
      <c r="G450" s="166">
        <v>411</v>
      </c>
      <c r="H450" s="167">
        <v>1</v>
      </c>
      <c r="I450" s="166">
        <v>411</v>
      </c>
      <c r="J450" s="165"/>
    </row>
    <row r="451" spans="1:10" ht="273" x14ac:dyDescent="0.35">
      <c r="A451" s="256"/>
      <c r="B451" s="256" t="s">
        <v>1398</v>
      </c>
      <c r="C451" s="252" t="str">
        <f t="shared" si="34"/>
        <v>07.087.0890</v>
      </c>
      <c r="D451" s="252" t="str">
        <f t="shared" si="33"/>
        <v>07</v>
      </c>
      <c r="E451" s="164" t="s">
        <v>330</v>
      </c>
      <c r="F451" s="165" t="s">
        <v>180</v>
      </c>
      <c r="G451" s="166">
        <v>3350</v>
      </c>
      <c r="H451" s="167">
        <v>2</v>
      </c>
      <c r="I451" s="166">
        <v>6700</v>
      </c>
      <c r="J451" s="165"/>
    </row>
    <row r="452" spans="1:10" ht="104" x14ac:dyDescent="0.35">
      <c r="A452" s="256"/>
      <c r="B452" s="256" t="s">
        <v>1399</v>
      </c>
      <c r="C452" s="252" t="str">
        <f t="shared" si="34"/>
        <v>07.088.0000</v>
      </c>
      <c r="D452" s="252" t="str">
        <f t="shared" si="33"/>
        <v>07</v>
      </c>
      <c r="E452" s="164" t="s">
        <v>1400</v>
      </c>
      <c r="F452" s="165"/>
      <c r="G452" s="166"/>
      <c r="H452" s="167"/>
      <c r="I452" s="166"/>
      <c r="J452" s="165"/>
    </row>
    <row r="453" spans="1:10" ht="312" x14ac:dyDescent="0.35">
      <c r="A453" s="256"/>
      <c r="B453" s="256" t="s">
        <v>1401</v>
      </c>
      <c r="C453" s="252" t="str">
        <f t="shared" si="34"/>
        <v>07.088.0010</v>
      </c>
      <c r="D453" s="252" t="str">
        <f t="shared" si="33"/>
        <v>07</v>
      </c>
      <c r="E453" s="164" t="s">
        <v>588</v>
      </c>
      <c r="F453" s="165" t="s">
        <v>177</v>
      </c>
      <c r="G453" s="166">
        <v>15910</v>
      </c>
      <c r="H453" s="167">
        <v>1</v>
      </c>
      <c r="I453" s="166">
        <v>15910</v>
      </c>
      <c r="J453" s="165"/>
    </row>
    <row r="454" spans="1:10" ht="52" x14ac:dyDescent="0.35">
      <c r="A454" s="256"/>
      <c r="B454" s="256" t="s">
        <v>1402</v>
      </c>
      <c r="C454" s="252" t="str">
        <f t="shared" si="34"/>
        <v>07.099.0000</v>
      </c>
      <c r="D454" s="252" t="str">
        <f t="shared" si="33"/>
        <v>07</v>
      </c>
      <c r="E454" s="164" t="s">
        <v>941</v>
      </c>
      <c r="F454" s="165"/>
      <c r="G454" s="166"/>
      <c r="H454" s="167"/>
      <c r="I454" s="166"/>
      <c r="J454" s="165"/>
    </row>
    <row r="455" spans="1:10" ht="247" x14ac:dyDescent="0.35">
      <c r="A455" s="256"/>
      <c r="B455" s="256" t="s">
        <v>1403</v>
      </c>
      <c r="C455" s="252" t="str">
        <f t="shared" si="34"/>
        <v>07.099.0001</v>
      </c>
      <c r="D455" s="252" t="str">
        <f t="shared" si="33"/>
        <v>07</v>
      </c>
      <c r="E455" s="164" t="s">
        <v>590</v>
      </c>
      <c r="F455" s="165" t="s">
        <v>934</v>
      </c>
      <c r="G455" s="166">
        <v>250</v>
      </c>
      <c r="H455" s="167">
        <v>8</v>
      </c>
      <c r="I455" s="166">
        <v>2000</v>
      </c>
      <c r="J455" s="165"/>
    </row>
    <row r="456" spans="1:10" ht="221" x14ac:dyDescent="0.35">
      <c r="A456" s="256"/>
      <c r="B456" s="256" t="s">
        <v>1404</v>
      </c>
      <c r="C456" s="252" t="str">
        <f t="shared" si="34"/>
        <v>07.099.0002</v>
      </c>
      <c r="D456" s="252" t="str">
        <f t="shared" si="33"/>
        <v>07</v>
      </c>
      <c r="E456" s="164" t="s">
        <v>334</v>
      </c>
      <c r="F456" s="165" t="s">
        <v>177</v>
      </c>
      <c r="G456" s="166">
        <v>3500</v>
      </c>
      <c r="H456" s="167">
        <v>1</v>
      </c>
      <c r="I456" s="166">
        <v>3500</v>
      </c>
      <c r="J456" s="165"/>
    </row>
    <row r="457" spans="1:10" ht="65" x14ac:dyDescent="0.35">
      <c r="A457" s="256"/>
      <c r="B457" s="256" t="s">
        <v>1405</v>
      </c>
      <c r="C457" s="252" t="str">
        <f t="shared" si="34"/>
        <v>07.099.0003</v>
      </c>
      <c r="D457" s="252" t="str">
        <f t="shared" si="33"/>
        <v>07</v>
      </c>
      <c r="E457" s="164" t="s">
        <v>336</v>
      </c>
      <c r="F457" s="165" t="s">
        <v>177</v>
      </c>
      <c r="G457" s="166">
        <v>150</v>
      </c>
      <c r="H457" s="167">
        <v>1</v>
      </c>
      <c r="I457" s="166">
        <v>150</v>
      </c>
      <c r="J457" s="165"/>
    </row>
    <row r="458" spans="1:10" x14ac:dyDescent="0.35">
      <c r="A458" s="256"/>
      <c r="B458" s="256"/>
      <c r="C458" s="252" t="str">
        <f t="shared" si="34"/>
        <v/>
      </c>
      <c r="D458" s="252" t="str">
        <f t="shared" si="33"/>
        <v/>
      </c>
      <c r="E458" s="164"/>
      <c r="F458" s="165"/>
      <c r="G458" s="166"/>
      <c r="H458" s="167"/>
      <c r="I458" s="166"/>
      <c r="J458" s="165"/>
    </row>
    <row r="459" spans="1:10" ht="26" x14ac:dyDescent="0.35">
      <c r="A459" s="255"/>
      <c r="B459" s="255" t="s">
        <v>1406</v>
      </c>
      <c r="C459" s="255"/>
      <c r="D459" s="251"/>
      <c r="E459" s="160" t="s">
        <v>40</v>
      </c>
      <c r="F459" s="161"/>
      <c r="G459" s="162"/>
      <c r="H459" s="161"/>
      <c r="I459" s="162">
        <f>SUM(I460:I466)</f>
        <v>6755</v>
      </c>
      <c r="J459" s="161"/>
    </row>
    <row r="460" spans="1:10" ht="39" x14ac:dyDescent="0.35">
      <c r="A460" s="256"/>
      <c r="B460" s="256" t="s">
        <v>1407</v>
      </c>
      <c r="C460" s="252" t="str">
        <f t="shared" ref="C460:C466" si="35">MID(B460,3,11)</f>
        <v>08.021.0000</v>
      </c>
      <c r="D460" s="252" t="str">
        <f t="shared" ref="D460:D466" si="36">LEFT(C460,2)</f>
        <v>08</v>
      </c>
      <c r="E460" s="164" t="s">
        <v>1111</v>
      </c>
      <c r="F460" s="165"/>
      <c r="G460" s="166"/>
      <c r="H460" s="167"/>
      <c r="I460" s="166"/>
      <c r="J460" s="165"/>
    </row>
    <row r="461" spans="1:10" ht="156" x14ac:dyDescent="0.35">
      <c r="A461" s="256"/>
      <c r="B461" s="256" t="s">
        <v>1408</v>
      </c>
      <c r="C461" s="252" t="str">
        <f t="shared" si="35"/>
        <v>08.021.0700</v>
      </c>
      <c r="D461" s="252" t="str">
        <f t="shared" si="36"/>
        <v>08</v>
      </c>
      <c r="E461" s="164" t="s">
        <v>338</v>
      </c>
      <c r="F461" s="165" t="s">
        <v>180</v>
      </c>
      <c r="G461" s="166">
        <v>1250</v>
      </c>
      <c r="H461" s="167">
        <v>1</v>
      </c>
      <c r="I461" s="166">
        <v>1250</v>
      </c>
      <c r="J461" s="165"/>
    </row>
    <row r="462" spans="1:10" ht="156" x14ac:dyDescent="0.35">
      <c r="A462" s="256"/>
      <c r="B462" s="256" t="s">
        <v>1409</v>
      </c>
      <c r="C462" s="252" t="str">
        <f t="shared" si="35"/>
        <v>08.021.0705</v>
      </c>
      <c r="D462" s="252" t="str">
        <f t="shared" si="36"/>
        <v>08</v>
      </c>
      <c r="E462" s="164" t="s">
        <v>340</v>
      </c>
      <c r="F462" s="165" t="s">
        <v>180</v>
      </c>
      <c r="G462" s="166">
        <v>1630</v>
      </c>
      <c r="H462" s="167">
        <v>1</v>
      </c>
      <c r="I462" s="166">
        <v>1630</v>
      </c>
      <c r="J462" s="165"/>
    </row>
    <row r="463" spans="1:10" ht="156" x14ac:dyDescent="0.35">
      <c r="A463" s="256"/>
      <c r="B463" s="256" t="s">
        <v>1410</v>
      </c>
      <c r="C463" s="252" t="str">
        <f t="shared" si="35"/>
        <v>08.021.0710</v>
      </c>
      <c r="D463" s="252" t="str">
        <f t="shared" si="36"/>
        <v>08</v>
      </c>
      <c r="E463" s="164" t="s">
        <v>342</v>
      </c>
      <c r="F463" s="165" t="s">
        <v>180</v>
      </c>
      <c r="G463" s="166">
        <v>2480</v>
      </c>
      <c r="H463" s="167">
        <v>1</v>
      </c>
      <c r="I463" s="166">
        <v>2480</v>
      </c>
      <c r="J463" s="165"/>
    </row>
    <row r="464" spans="1:10" ht="65" x14ac:dyDescent="0.35">
      <c r="A464" s="256"/>
      <c r="B464" s="256" t="s">
        <v>1411</v>
      </c>
      <c r="C464" s="252" t="str">
        <f t="shared" si="35"/>
        <v>08.090.0000</v>
      </c>
      <c r="D464" s="252" t="str">
        <f t="shared" si="36"/>
        <v>08</v>
      </c>
      <c r="E464" s="164" t="s">
        <v>1116</v>
      </c>
      <c r="F464" s="165"/>
      <c r="G464" s="166"/>
      <c r="H464" s="167"/>
      <c r="I464" s="166">
        <v>0</v>
      </c>
      <c r="J464" s="165"/>
    </row>
    <row r="465" spans="1:10" ht="104" x14ac:dyDescent="0.35">
      <c r="A465" s="256"/>
      <c r="B465" s="256" t="s">
        <v>1412</v>
      </c>
      <c r="C465" s="252" t="str">
        <f t="shared" si="35"/>
        <v>08.090.0611</v>
      </c>
      <c r="D465" s="252" t="str">
        <f t="shared" si="36"/>
        <v>08</v>
      </c>
      <c r="E465" s="164" t="s">
        <v>344</v>
      </c>
      <c r="F465" s="165" t="s">
        <v>180</v>
      </c>
      <c r="G465" s="166">
        <v>465</v>
      </c>
      <c r="H465" s="167">
        <v>3</v>
      </c>
      <c r="I465" s="166">
        <v>1395</v>
      </c>
      <c r="J465" s="165"/>
    </row>
    <row r="466" spans="1:10" x14ac:dyDescent="0.35">
      <c r="A466" s="256"/>
      <c r="B466" s="256"/>
      <c r="C466" s="252" t="str">
        <f t="shared" si="35"/>
        <v/>
      </c>
      <c r="D466" s="252" t="str">
        <f t="shared" si="36"/>
        <v/>
      </c>
      <c r="E466" s="164"/>
      <c r="F466" s="165"/>
      <c r="G466" s="166"/>
      <c r="H466" s="167"/>
      <c r="I466" s="166"/>
      <c r="J466" s="165"/>
    </row>
    <row r="467" spans="1:10" x14ac:dyDescent="0.35">
      <c r="A467" s="255"/>
      <c r="B467" s="255" t="s">
        <v>1413</v>
      </c>
      <c r="C467" s="255"/>
      <c r="D467" s="251"/>
      <c r="E467" s="160" t="s">
        <v>87</v>
      </c>
      <c r="F467" s="161"/>
      <c r="G467" s="162"/>
      <c r="H467" s="161"/>
      <c r="I467" s="162">
        <f>SUM(I468:I471)</f>
        <v>150240</v>
      </c>
      <c r="J467" s="161"/>
    </row>
    <row r="468" spans="1:10" ht="26" x14ac:dyDescent="0.35">
      <c r="A468" s="256"/>
      <c r="B468" s="256" t="s">
        <v>1414</v>
      </c>
      <c r="C468" s="252" t="str">
        <f>MID(B468,3,11)</f>
        <v>09.011.0000</v>
      </c>
      <c r="D468" s="252" t="str">
        <f t="shared" ref="D468:D471" si="37">LEFT(C468,2)</f>
        <v>09</v>
      </c>
      <c r="E468" s="164" t="s">
        <v>1415</v>
      </c>
      <c r="F468" s="165"/>
      <c r="G468" s="166"/>
      <c r="H468" s="167"/>
      <c r="I468" s="166"/>
      <c r="J468" s="165"/>
    </row>
    <row r="469" spans="1:10" ht="156" x14ac:dyDescent="0.35">
      <c r="A469" s="256"/>
      <c r="B469" s="256" t="s">
        <v>1416</v>
      </c>
      <c r="C469" s="252" t="str">
        <f>MID(B469,3,11)</f>
        <v>09.011.0010</v>
      </c>
      <c r="D469" s="252" t="str">
        <f t="shared" si="37"/>
        <v>09</v>
      </c>
      <c r="E469" s="164" t="s">
        <v>347</v>
      </c>
      <c r="F469" s="165" t="s">
        <v>107</v>
      </c>
      <c r="G469" s="166">
        <v>128</v>
      </c>
      <c r="H469" s="167">
        <v>1170</v>
      </c>
      <c r="I469" s="166">
        <v>149760</v>
      </c>
      <c r="J469" s="165"/>
    </row>
    <row r="470" spans="1:10" ht="169" x14ac:dyDescent="0.35">
      <c r="A470" s="256"/>
      <c r="B470" s="256" t="s">
        <v>1417</v>
      </c>
      <c r="C470" s="252" t="str">
        <f>MID(B470,3,11)</f>
        <v>09.011.0110</v>
      </c>
      <c r="D470" s="252" t="str">
        <f t="shared" si="37"/>
        <v>09</v>
      </c>
      <c r="E470" s="164" t="s">
        <v>349</v>
      </c>
      <c r="F470" s="165" t="s">
        <v>107</v>
      </c>
      <c r="G470" s="166">
        <v>48</v>
      </c>
      <c r="H470" s="167">
        <v>10</v>
      </c>
      <c r="I470" s="166">
        <v>480</v>
      </c>
      <c r="J470" s="165"/>
    </row>
    <row r="471" spans="1:10" x14ac:dyDescent="0.35">
      <c r="A471" s="256"/>
      <c r="B471" s="256"/>
      <c r="C471" s="252" t="str">
        <f>MID(B471,3,11)</f>
        <v/>
      </c>
      <c r="D471" s="252" t="str">
        <f t="shared" si="37"/>
        <v/>
      </c>
      <c r="E471" s="164"/>
      <c r="F471" s="165"/>
      <c r="G471" s="166"/>
      <c r="H471" s="167"/>
      <c r="I471" s="166">
        <v>0</v>
      </c>
      <c r="J471" s="165"/>
    </row>
    <row r="472" spans="1:10" x14ac:dyDescent="0.35">
      <c r="A472" s="255"/>
      <c r="B472" s="255" t="s">
        <v>1418</v>
      </c>
      <c r="C472" s="255"/>
      <c r="D472" s="251"/>
      <c r="E472" s="160" t="s">
        <v>89</v>
      </c>
      <c r="F472" s="161"/>
      <c r="G472" s="162"/>
      <c r="H472" s="161"/>
      <c r="I472" s="162">
        <f>SUM(I473:I480)</f>
        <v>74755</v>
      </c>
      <c r="J472" s="161"/>
    </row>
    <row r="473" spans="1:10" ht="26" x14ac:dyDescent="0.35">
      <c r="A473" s="256"/>
      <c r="B473" s="256" t="s">
        <v>1419</v>
      </c>
      <c r="C473" s="252" t="str">
        <f t="shared" ref="C473:C480" si="38">MID(B473,3,11)</f>
        <v>11.011.0000</v>
      </c>
      <c r="D473" s="252" t="str">
        <f t="shared" ref="D473:D480" si="39">LEFT(C473,2)</f>
        <v>11</v>
      </c>
      <c r="E473" s="164" t="s">
        <v>1126</v>
      </c>
      <c r="F473" s="165"/>
      <c r="G473" s="166"/>
      <c r="H473" s="167"/>
      <c r="I473" s="166"/>
      <c r="J473" s="165"/>
    </row>
    <row r="474" spans="1:10" ht="104" x14ac:dyDescent="0.35">
      <c r="A474" s="256"/>
      <c r="B474" s="256" t="s">
        <v>1420</v>
      </c>
      <c r="C474" s="252" t="str">
        <f t="shared" si="38"/>
        <v>11.011.0010</v>
      </c>
      <c r="D474" s="252" t="str">
        <f t="shared" si="39"/>
        <v>11</v>
      </c>
      <c r="E474" s="164" t="s">
        <v>357</v>
      </c>
      <c r="F474" s="165" t="s">
        <v>107</v>
      </c>
      <c r="G474" s="166">
        <v>24.6</v>
      </c>
      <c r="H474" s="167">
        <v>230</v>
      </c>
      <c r="I474" s="166">
        <v>5658</v>
      </c>
      <c r="J474" s="165"/>
    </row>
    <row r="475" spans="1:10" ht="143" x14ac:dyDescent="0.35">
      <c r="A475" s="256"/>
      <c r="B475" s="256" t="s">
        <v>1421</v>
      </c>
      <c r="C475" s="252" t="str">
        <f t="shared" si="38"/>
        <v>11.011.0205</v>
      </c>
      <c r="D475" s="252" t="str">
        <f t="shared" si="39"/>
        <v>11</v>
      </c>
      <c r="E475" s="164" t="s">
        <v>359</v>
      </c>
      <c r="F475" s="165" t="s">
        <v>107</v>
      </c>
      <c r="G475" s="166">
        <v>28.1</v>
      </c>
      <c r="H475" s="167">
        <v>870</v>
      </c>
      <c r="I475" s="166">
        <v>24447</v>
      </c>
      <c r="J475" s="165"/>
    </row>
    <row r="476" spans="1:10" ht="312" x14ac:dyDescent="0.35">
      <c r="A476" s="256"/>
      <c r="B476" s="256" t="s">
        <v>1422</v>
      </c>
      <c r="C476" s="252" t="str">
        <f t="shared" si="38"/>
        <v>11.011.0800</v>
      </c>
      <c r="D476" s="252" t="str">
        <f t="shared" si="39"/>
        <v>11</v>
      </c>
      <c r="E476" s="164" t="s">
        <v>361</v>
      </c>
      <c r="F476" s="165" t="s">
        <v>107</v>
      </c>
      <c r="G476" s="166">
        <v>106</v>
      </c>
      <c r="H476" s="167">
        <v>75</v>
      </c>
      <c r="I476" s="166">
        <v>7950</v>
      </c>
      <c r="J476" s="165"/>
    </row>
    <row r="477" spans="1:10" ht="52" x14ac:dyDescent="0.35">
      <c r="A477" s="256"/>
      <c r="B477" s="256" t="s">
        <v>1423</v>
      </c>
      <c r="C477" s="252" t="str">
        <f t="shared" si="38"/>
        <v>11.099.0000</v>
      </c>
      <c r="D477" s="252" t="str">
        <f t="shared" si="39"/>
        <v>11</v>
      </c>
      <c r="E477" s="164" t="s">
        <v>941</v>
      </c>
      <c r="F477" s="165"/>
      <c r="G477" s="166"/>
      <c r="H477" s="167"/>
      <c r="I477" s="166"/>
      <c r="J477" s="165"/>
    </row>
    <row r="478" spans="1:10" ht="325" x14ac:dyDescent="0.35">
      <c r="A478" s="256"/>
      <c r="B478" s="256" t="s">
        <v>1424</v>
      </c>
      <c r="C478" s="252" t="str">
        <f t="shared" si="38"/>
        <v>11.099.0001</v>
      </c>
      <c r="D478" s="252" t="str">
        <f t="shared" si="39"/>
        <v>11</v>
      </c>
      <c r="E478" s="164" t="s">
        <v>1425</v>
      </c>
      <c r="F478" s="165" t="s">
        <v>107</v>
      </c>
      <c r="G478" s="166">
        <v>150</v>
      </c>
      <c r="H478" s="167">
        <v>230</v>
      </c>
      <c r="I478" s="166">
        <v>34500</v>
      </c>
      <c r="J478" s="165"/>
    </row>
    <row r="479" spans="1:10" ht="104" x14ac:dyDescent="0.35">
      <c r="A479" s="256"/>
      <c r="B479" s="256" t="s">
        <v>1426</v>
      </c>
      <c r="C479" s="252" t="str">
        <f t="shared" si="38"/>
        <v>11.099.0002</v>
      </c>
      <c r="D479" s="252" t="str">
        <f t="shared" si="39"/>
        <v>11</v>
      </c>
      <c r="E479" s="164" t="s">
        <v>1427</v>
      </c>
      <c r="F479" s="165" t="s">
        <v>107</v>
      </c>
      <c r="G479" s="166">
        <v>220</v>
      </c>
      <c r="H479" s="167">
        <v>10</v>
      </c>
      <c r="I479" s="166">
        <v>2200</v>
      </c>
      <c r="J479" s="165"/>
    </row>
    <row r="480" spans="1:10" x14ac:dyDescent="0.35">
      <c r="A480" s="256"/>
      <c r="B480" s="256"/>
      <c r="C480" s="252" t="str">
        <f t="shared" si="38"/>
        <v/>
      </c>
      <c r="D480" s="252" t="str">
        <f t="shared" si="39"/>
        <v/>
      </c>
      <c r="E480" s="164"/>
      <c r="F480" s="165"/>
      <c r="G480" s="166"/>
      <c r="H480" s="167"/>
      <c r="I480" s="166"/>
      <c r="J480" s="165"/>
    </row>
    <row r="481" spans="1:10" ht="26" x14ac:dyDescent="0.35">
      <c r="A481" s="255"/>
      <c r="B481" s="255" t="s">
        <v>1428</v>
      </c>
      <c r="C481" s="255"/>
      <c r="D481" s="251"/>
      <c r="E481" s="160" t="s">
        <v>90</v>
      </c>
      <c r="F481" s="161"/>
      <c r="G481" s="162"/>
      <c r="H481" s="161"/>
      <c r="I481" s="162">
        <f>SUM(I482:I519)</f>
        <v>252500</v>
      </c>
      <c r="J481" s="161"/>
    </row>
    <row r="482" spans="1:10" x14ac:dyDescent="0.35">
      <c r="A482" s="256"/>
      <c r="B482" s="256" t="s">
        <v>1429</v>
      </c>
      <c r="C482" s="252" t="str">
        <f t="shared" ref="C482:C519" si="40">MID(B482,3,11)</f>
        <v>15.020.0000</v>
      </c>
      <c r="D482" s="252" t="str">
        <f t="shared" ref="D482:D519" si="41">LEFT(C482,2)</f>
        <v>15</v>
      </c>
      <c r="E482" s="164" t="s">
        <v>1135</v>
      </c>
      <c r="F482" s="165"/>
      <c r="G482" s="166"/>
      <c r="H482" s="167"/>
      <c r="I482" s="166"/>
      <c r="J482" s="165"/>
    </row>
    <row r="483" spans="1:10" ht="104" x14ac:dyDescent="0.35">
      <c r="A483" s="256"/>
      <c r="B483" s="256" t="s">
        <v>1430</v>
      </c>
      <c r="C483" s="252" t="str">
        <f t="shared" si="40"/>
        <v>15.020.0152</v>
      </c>
      <c r="D483" s="252" t="str">
        <f t="shared" si="41"/>
        <v>15</v>
      </c>
      <c r="E483" s="164" t="s">
        <v>592</v>
      </c>
      <c r="F483" s="165" t="s">
        <v>180</v>
      </c>
      <c r="G483" s="166">
        <v>4120</v>
      </c>
      <c r="H483" s="167">
        <v>1</v>
      </c>
      <c r="I483" s="166">
        <v>4120</v>
      </c>
      <c r="J483" s="165"/>
    </row>
    <row r="484" spans="1:10" ht="104" x14ac:dyDescent="0.35">
      <c r="A484" s="256"/>
      <c r="B484" s="256" t="s">
        <v>1431</v>
      </c>
      <c r="C484" s="252" t="str">
        <f t="shared" si="40"/>
        <v>15.020.0220</v>
      </c>
      <c r="D484" s="252" t="str">
        <f t="shared" si="41"/>
        <v>15</v>
      </c>
      <c r="E484" s="164" t="s">
        <v>370</v>
      </c>
      <c r="F484" s="165" t="s">
        <v>180</v>
      </c>
      <c r="G484" s="166">
        <v>4200</v>
      </c>
      <c r="H484" s="167">
        <v>1</v>
      </c>
      <c r="I484" s="166">
        <v>4200</v>
      </c>
      <c r="J484" s="165"/>
    </row>
    <row r="485" spans="1:10" ht="234" x14ac:dyDescent="0.35">
      <c r="A485" s="256"/>
      <c r="B485" s="256" t="s">
        <v>1432</v>
      </c>
      <c r="C485" s="252" t="str">
        <f t="shared" si="40"/>
        <v>15.020.0400</v>
      </c>
      <c r="D485" s="252" t="str">
        <f t="shared" si="41"/>
        <v>15</v>
      </c>
      <c r="E485" s="164" t="s">
        <v>372</v>
      </c>
      <c r="F485" s="165" t="s">
        <v>180</v>
      </c>
      <c r="G485" s="166">
        <v>360</v>
      </c>
      <c r="H485" s="167">
        <v>1</v>
      </c>
      <c r="I485" s="166">
        <v>360</v>
      </c>
      <c r="J485" s="165"/>
    </row>
    <row r="486" spans="1:10" ht="156" x14ac:dyDescent="0.35">
      <c r="A486" s="256"/>
      <c r="B486" s="256" t="s">
        <v>1433</v>
      </c>
      <c r="C486" s="252" t="str">
        <f t="shared" si="40"/>
        <v>15.020.0600</v>
      </c>
      <c r="D486" s="252" t="str">
        <f t="shared" si="41"/>
        <v>15</v>
      </c>
      <c r="E486" s="164" t="s">
        <v>374</v>
      </c>
      <c r="F486" s="165" t="s">
        <v>180</v>
      </c>
      <c r="G486" s="166">
        <v>7040</v>
      </c>
      <c r="H486" s="167">
        <v>1</v>
      </c>
      <c r="I486" s="166">
        <v>7040</v>
      </c>
      <c r="J486" s="165"/>
    </row>
    <row r="487" spans="1:10" ht="52" x14ac:dyDescent="0.35">
      <c r="A487" s="256"/>
      <c r="B487" s="256" t="s">
        <v>1434</v>
      </c>
      <c r="C487" s="252" t="str">
        <f t="shared" si="40"/>
        <v>15.040.0000</v>
      </c>
      <c r="D487" s="252" t="str">
        <f t="shared" si="41"/>
        <v>15</v>
      </c>
      <c r="E487" s="164" t="s">
        <v>1142</v>
      </c>
      <c r="F487" s="165"/>
      <c r="G487" s="166"/>
      <c r="H487" s="167"/>
      <c r="I487" s="166"/>
      <c r="J487" s="165"/>
    </row>
    <row r="488" spans="1:10" ht="312" x14ac:dyDescent="0.35">
      <c r="A488" s="256"/>
      <c r="B488" s="256" t="s">
        <v>1435</v>
      </c>
      <c r="C488" s="252" t="str">
        <f t="shared" si="40"/>
        <v>15.040.0070</v>
      </c>
      <c r="D488" s="252" t="str">
        <f t="shared" si="41"/>
        <v>15</v>
      </c>
      <c r="E488" s="164" t="s">
        <v>378</v>
      </c>
      <c r="F488" s="165" t="s">
        <v>177</v>
      </c>
      <c r="G488" s="166">
        <v>18200</v>
      </c>
      <c r="H488" s="167">
        <v>1</v>
      </c>
      <c r="I488" s="166">
        <v>18200</v>
      </c>
      <c r="J488" s="165"/>
    </row>
    <row r="489" spans="1:10" ht="312" x14ac:dyDescent="0.35">
      <c r="A489" s="256"/>
      <c r="B489" s="256" t="s">
        <v>1436</v>
      </c>
      <c r="C489" s="252" t="str">
        <f t="shared" si="40"/>
        <v>15.040.0080</v>
      </c>
      <c r="D489" s="252" t="str">
        <f t="shared" si="41"/>
        <v>15</v>
      </c>
      <c r="E489" s="164" t="s">
        <v>594</v>
      </c>
      <c r="F489" s="165" t="s">
        <v>177</v>
      </c>
      <c r="G489" s="166">
        <v>32100</v>
      </c>
      <c r="H489" s="167">
        <v>1</v>
      </c>
      <c r="I489" s="166">
        <v>32100</v>
      </c>
      <c r="J489" s="165"/>
    </row>
    <row r="490" spans="1:10" ht="65" x14ac:dyDescent="0.35">
      <c r="A490" s="256"/>
      <c r="B490" s="256" t="s">
        <v>1437</v>
      </c>
      <c r="C490" s="252" t="str">
        <f t="shared" si="40"/>
        <v>15.041.0000</v>
      </c>
      <c r="D490" s="252" t="str">
        <f t="shared" si="41"/>
        <v>15</v>
      </c>
      <c r="E490" s="164" t="s">
        <v>1146</v>
      </c>
      <c r="F490" s="165"/>
      <c r="G490" s="166"/>
      <c r="H490" s="167"/>
      <c r="I490" s="166"/>
      <c r="J490" s="165"/>
    </row>
    <row r="491" spans="1:10" ht="260" x14ac:dyDescent="0.35">
      <c r="A491" s="256"/>
      <c r="B491" s="256" t="s">
        <v>1438</v>
      </c>
      <c r="C491" s="252" t="str">
        <f t="shared" si="40"/>
        <v>15.041.0512</v>
      </c>
      <c r="D491" s="252" t="str">
        <f t="shared" si="41"/>
        <v>15</v>
      </c>
      <c r="E491" s="164" t="s">
        <v>595</v>
      </c>
      <c r="F491" s="165" t="s">
        <v>177</v>
      </c>
      <c r="G491" s="166">
        <v>5370</v>
      </c>
      <c r="H491" s="167">
        <v>2</v>
      </c>
      <c r="I491" s="166">
        <v>10740</v>
      </c>
      <c r="J491" s="165"/>
    </row>
    <row r="492" spans="1:10" ht="130" x14ac:dyDescent="0.35">
      <c r="A492" s="256"/>
      <c r="B492" s="256" t="s">
        <v>1439</v>
      </c>
      <c r="C492" s="252" t="str">
        <f t="shared" si="40"/>
        <v>15.041.3750</v>
      </c>
      <c r="D492" s="252" t="str">
        <f t="shared" si="41"/>
        <v>15</v>
      </c>
      <c r="E492" s="164" t="s">
        <v>388</v>
      </c>
      <c r="F492" s="165" t="s">
        <v>177</v>
      </c>
      <c r="G492" s="166">
        <v>3100</v>
      </c>
      <c r="H492" s="167">
        <v>1</v>
      </c>
      <c r="I492" s="166">
        <v>3100</v>
      </c>
      <c r="J492" s="165"/>
    </row>
    <row r="493" spans="1:10" ht="26" x14ac:dyDescent="0.35">
      <c r="A493" s="256"/>
      <c r="B493" s="256" t="s">
        <v>1440</v>
      </c>
      <c r="C493" s="252" t="str">
        <f t="shared" si="40"/>
        <v>15.042.0000</v>
      </c>
      <c r="D493" s="252" t="str">
        <f t="shared" si="41"/>
        <v>15</v>
      </c>
      <c r="E493" s="164" t="s">
        <v>1152</v>
      </c>
      <c r="F493" s="165"/>
      <c r="G493" s="166"/>
      <c r="H493" s="167"/>
      <c r="I493" s="166"/>
      <c r="J493" s="165"/>
    </row>
    <row r="494" spans="1:10" ht="260" x14ac:dyDescent="0.35">
      <c r="A494" s="256"/>
      <c r="B494" s="256" t="s">
        <v>1441</v>
      </c>
      <c r="C494" s="252" t="str">
        <f t="shared" si="40"/>
        <v>15.042.0500</v>
      </c>
      <c r="D494" s="252" t="str">
        <f t="shared" si="41"/>
        <v>15</v>
      </c>
      <c r="E494" s="164" t="s">
        <v>390</v>
      </c>
      <c r="F494" s="165" t="s">
        <v>934</v>
      </c>
      <c r="G494" s="166">
        <v>280</v>
      </c>
      <c r="H494" s="167">
        <v>50</v>
      </c>
      <c r="I494" s="166">
        <v>14000</v>
      </c>
      <c r="J494" s="165"/>
    </row>
    <row r="495" spans="1:10" ht="26" x14ac:dyDescent="0.35">
      <c r="A495" s="256"/>
      <c r="B495" s="256" t="s">
        <v>1442</v>
      </c>
      <c r="C495" s="252" t="str">
        <f t="shared" si="40"/>
        <v>15.042.0511</v>
      </c>
      <c r="D495" s="252" t="str">
        <f t="shared" si="41"/>
        <v>15</v>
      </c>
      <c r="E495" s="164" t="s">
        <v>392</v>
      </c>
      <c r="F495" s="165" t="s">
        <v>159</v>
      </c>
      <c r="G495" s="166">
        <v>70</v>
      </c>
      <c r="H495" s="167">
        <v>10</v>
      </c>
      <c r="I495" s="166">
        <v>700</v>
      </c>
      <c r="J495" s="165"/>
    </row>
    <row r="496" spans="1:10" ht="65" x14ac:dyDescent="0.35">
      <c r="A496" s="256"/>
      <c r="B496" s="256" t="s">
        <v>1443</v>
      </c>
      <c r="C496" s="252" t="str">
        <f t="shared" si="40"/>
        <v>15.042.0520</v>
      </c>
      <c r="D496" s="252" t="str">
        <f t="shared" si="41"/>
        <v>15</v>
      </c>
      <c r="E496" s="164" t="s">
        <v>394</v>
      </c>
      <c r="F496" s="165" t="s">
        <v>180</v>
      </c>
      <c r="G496" s="166">
        <v>450</v>
      </c>
      <c r="H496" s="167">
        <v>2</v>
      </c>
      <c r="I496" s="166">
        <v>900</v>
      </c>
      <c r="J496" s="165"/>
    </row>
    <row r="497" spans="1:10" ht="286" x14ac:dyDescent="0.35">
      <c r="A497" s="256"/>
      <c r="B497" s="256" t="s">
        <v>1444</v>
      </c>
      <c r="C497" s="252" t="str">
        <f t="shared" si="40"/>
        <v>15.042.0690</v>
      </c>
      <c r="D497" s="252" t="str">
        <f t="shared" si="41"/>
        <v>15</v>
      </c>
      <c r="E497" s="164" t="s">
        <v>396</v>
      </c>
      <c r="F497" s="165" t="s">
        <v>180</v>
      </c>
      <c r="G497" s="166">
        <v>19800</v>
      </c>
      <c r="H497" s="167">
        <v>1</v>
      </c>
      <c r="I497" s="166">
        <v>19800</v>
      </c>
      <c r="J497" s="165"/>
    </row>
    <row r="498" spans="1:10" ht="286" x14ac:dyDescent="0.35">
      <c r="A498" s="256"/>
      <c r="B498" s="256" t="s">
        <v>1445</v>
      </c>
      <c r="C498" s="252" t="str">
        <f t="shared" si="40"/>
        <v>15.042.0720</v>
      </c>
      <c r="D498" s="252" t="str">
        <f t="shared" si="41"/>
        <v>15</v>
      </c>
      <c r="E498" s="164" t="s">
        <v>602</v>
      </c>
      <c r="F498" s="165" t="s">
        <v>180</v>
      </c>
      <c r="G498" s="166">
        <v>27600</v>
      </c>
      <c r="H498" s="167">
        <v>1</v>
      </c>
      <c r="I498" s="166">
        <v>27600</v>
      </c>
      <c r="J498" s="165"/>
    </row>
    <row r="499" spans="1:10" ht="39" x14ac:dyDescent="0.35">
      <c r="A499" s="256"/>
      <c r="B499" s="256" t="s">
        <v>1446</v>
      </c>
      <c r="C499" s="252" t="str">
        <f t="shared" si="40"/>
        <v>15.061.0000</v>
      </c>
      <c r="D499" s="252" t="str">
        <f t="shared" si="41"/>
        <v>15</v>
      </c>
      <c r="E499" s="164" t="s">
        <v>1160</v>
      </c>
      <c r="F499" s="165"/>
      <c r="G499" s="166"/>
      <c r="H499" s="167"/>
      <c r="I499" s="166"/>
      <c r="J499" s="165"/>
    </row>
    <row r="500" spans="1:10" ht="65" x14ac:dyDescent="0.35">
      <c r="A500" s="256"/>
      <c r="B500" s="256" t="s">
        <v>1447</v>
      </c>
      <c r="C500" s="252" t="str">
        <f t="shared" si="40"/>
        <v>15.061.0090</v>
      </c>
      <c r="D500" s="252" t="str">
        <f t="shared" si="41"/>
        <v>15</v>
      </c>
      <c r="E500" s="164" t="s">
        <v>404</v>
      </c>
      <c r="F500" s="165" t="s">
        <v>107</v>
      </c>
      <c r="G500" s="166">
        <v>242</v>
      </c>
      <c r="H500" s="167">
        <v>30</v>
      </c>
      <c r="I500" s="166">
        <v>7260</v>
      </c>
      <c r="J500" s="165"/>
    </row>
    <row r="501" spans="1:10" ht="78" x14ac:dyDescent="0.35">
      <c r="A501" s="256"/>
      <c r="B501" s="256" t="s">
        <v>1448</v>
      </c>
      <c r="C501" s="252" t="str">
        <f t="shared" si="40"/>
        <v>15.062.0000</v>
      </c>
      <c r="D501" s="252" t="str">
        <f t="shared" si="41"/>
        <v>15</v>
      </c>
      <c r="E501" s="164" t="s">
        <v>1164</v>
      </c>
      <c r="F501" s="165"/>
      <c r="G501" s="166"/>
      <c r="H501" s="167"/>
      <c r="I501" s="166"/>
      <c r="J501" s="165"/>
    </row>
    <row r="502" spans="1:10" ht="169" x14ac:dyDescent="0.35">
      <c r="A502" s="256"/>
      <c r="B502" s="256" t="s">
        <v>1449</v>
      </c>
      <c r="C502" s="252" t="str">
        <f t="shared" si="40"/>
        <v>15.062.0010</v>
      </c>
      <c r="D502" s="252" t="str">
        <f t="shared" si="41"/>
        <v>15</v>
      </c>
      <c r="E502" s="164" t="s">
        <v>406</v>
      </c>
      <c r="F502" s="165" t="s">
        <v>107</v>
      </c>
      <c r="G502" s="166">
        <v>85</v>
      </c>
      <c r="H502" s="167">
        <v>20</v>
      </c>
      <c r="I502" s="166">
        <v>1700</v>
      </c>
      <c r="J502" s="165"/>
    </row>
    <row r="503" spans="1:10" ht="52" x14ac:dyDescent="0.35">
      <c r="A503" s="256"/>
      <c r="B503" s="256" t="s">
        <v>1450</v>
      </c>
      <c r="C503" s="252" t="str">
        <f t="shared" si="40"/>
        <v>15.064.0000</v>
      </c>
      <c r="D503" s="252" t="str">
        <f t="shared" si="41"/>
        <v>15</v>
      </c>
      <c r="E503" s="164" t="s">
        <v>1167</v>
      </c>
      <c r="F503" s="165"/>
      <c r="G503" s="166"/>
      <c r="H503" s="167"/>
      <c r="I503" s="166"/>
      <c r="J503" s="165"/>
    </row>
    <row r="504" spans="1:10" ht="169" x14ac:dyDescent="0.35">
      <c r="A504" s="256"/>
      <c r="B504" s="256" t="s">
        <v>1451</v>
      </c>
      <c r="C504" s="252" t="str">
        <f t="shared" si="40"/>
        <v>15.064.0020</v>
      </c>
      <c r="D504" s="252" t="str">
        <f t="shared" si="41"/>
        <v>15</v>
      </c>
      <c r="E504" s="164" t="s">
        <v>408</v>
      </c>
      <c r="F504" s="165" t="s">
        <v>934</v>
      </c>
      <c r="G504" s="166">
        <v>105</v>
      </c>
      <c r="H504" s="167">
        <v>10</v>
      </c>
      <c r="I504" s="166">
        <v>1050</v>
      </c>
      <c r="J504" s="165"/>
    </row>
    <row r="505" spans="1:10" ht="26" x14ac:dyDescent="0.35">
      <c r="A505" s="256"/>
      <c r="B505" s="256" t="s">
        <v>1452</v>
      </c>
      <c r="C505" s="252" t="str">
        <f t="shared" si="40"/>
        <v>15.065.0000</v>
      </c>
      <c r="D505" s="252" t="str">
        <f t="shared" si="41"/>
        <v>15</v>
      </c>
      <c r="E505" s="164" t="s">
        <v>1170</v>
      </c>
      <c r="F505" s="165"/>
      <c r="G505" s="166"/>
      <c r="H505" s="167"/>
      <c r="I505" s="166"/>
      <c r="J505" s="165"/>
    </row>
    <row r="506" spans="1:10" ht="130" x14ac:dyDescent="0.35">
      <c r="A506" s="256"/>
      <c r="B506" s="256" t="s">
        <v>1453</v>
      </c>
      <c r="C506" s="252" t="str">
        <f t="shared" si="40"/>
        <v>15.065.0040</v>
      </c>
      <c r="D506" s="252" t="str">
        <f t="shared" si="41"/>
        <v>15</v>
      </c>
      <c r="E506" s="164" t="s">
        <v>412</v>
      </c>
      <c r="F506" s="165" t="s">
        <v>107</v>
      </c>
      <c r="G506" s="166">
        <v>1500</v>
      </c>
      <c r="H506" s="167">
        <v>4</v>
      </c>
      <c r="I506" s="166">
        <v>6000</v>
      </c>
      <c r="J506" s="165"/>
    </row>
    <row r="507" spans="1:10" ht="52" x14ac:dyDescent="0.35">
      <c r="A507" s="256"/>
      <c r="B507" s="256" t="s">
        <v>1454</v>
      </c>
      <c r="C507" s="252" t="str">
        <f t="shared" si="40"/>
        <v>15.065.0300</v>
      </c>
      <c r="D507" s="252" t="str">
        <f t="shared" si="41"/>
        <v>15</v>
      </c>
      <c r="E507" s="164" t="s">
        <v>416</v>
      </c>
      <c r="F507" s="165" t="s">
        <v>180</v>
      </c>
      <c r="G507" s="166">
        <v>330</v>
      </c>
      <c r="H507" s="167">
        <v>4</v>
      </c>
      <c r="I507" s="166">
        <v>1320</v>
      </c>
      <c r="J507" s="165"/>
    </row>
    <row r="508" spans="1:10" ht="338" x14ac:dyDescent="0.35">
      <c r="A508" s="256"/>
      <c r="B508" s="256" t="s">
        <v>1455</v>
      </c>
      <c r="C508" s="252" t="str">
        <f t="shared" si="40"/>
        <v>15.065.0500</v>
      </c>
      <c r="D508" s="252" t="str">
        <f t="shared" si="41"/>
        <v>15</v>
      </c>
      <c r="E508" s="164" t="s">
        <v>418</v>
      </c>
      <c r="F508" s="165" t="s">
        <v>180</v>
      </c>
      <c r="G508" s="166">
        <v>1900</v>
      </c>
      <c r="H508" s="167">
        <v>4</v>
      </c>
      <c r="I508" s="166">
        <v>7600</v>
      </c>
      <c r="J508" s="165"/>
    </row>
    <row r="509" spans="1:10" ht="338" x14ac:dyDescent="0.35">
      <c r="A509" s="256"/>
      <c r="B509" s="256" t="s">
        <v>1456</v>
      </c>
      <c r="C509" s="252" t="str">
        <f t="shared" si="40"/>
        <v>15.065.0510</v>
      </c>
      <c r="D509" s="252" t="str">
        <f t="shared" si="41"/>
        <v>15</v>
      </c>
      <c r="E509" s="164" t="s">
        <v>420</v>
      </c>
      <c r="F509" s="165" t="s">
        <v>107</v>
      </c>
      <c r="G509" s="166">
        <v>3500</v>
      </c>
      <c r="H509" s="167">
        <v>2</v>
      </c>
      <c r="I509" s="166">
        <v>7000</v>
      </c>
      <c r="J509" s="165"/>
    </row>
    <row r="510" spans="1:10" ht="39" x14ac:dyDescent="0.35">
      <c r="A510" s="256"/>
      <c r="B510" s="256" t="s">
        <v>1457</v>
      </c>
      <c r="C510" s="252" t="str">
        <f t="shared" si="40"/>
        <v>15.080.0000</v>
      </c>
      <c r="D510" s="252" t="str">
        <f t="shared" si="41"/>
        <v>15</v>
      </c>
      <c r="E510" s="164" t="s">
        <v>1182</v>
      </c>
      <c r="F510" s="165"/>
      <c r="G510" s="166"/>
      <c r="H510" s="167"/>
      <c r="I510" s="166"/>
      <c r="J510" s="165"/>
    </row>
    <row r="511" spans="1:10" ht="169" x14ac:dyDescent="0.35">
      <c r="A511" s="256"/>
      <c r="B511" s="256" t="s">
        <v>1458</v>
      </c>
      <c r="C511" s="252" t="str">
        <f t="shared" si="40"/>
        <v>15.080.0010</v>
      </c>
      <c r="D511" s="252" t="str">
        <f t="shared" si="41"/>
        <v>15</v>
      </c>
      <c r="E511" s="164" t="s">
        <v>426</v>
      </c>
      <c r="F511" s="165" t="s">
        <v>107</v>
      </c>
      <c r="G511" s="166">
        <v>57</v>
      </c>
      <c r="H511" s="167">
        <v>30</v>
      </c>
      <c r="I511" s="166">
        <v>1710</v>
      </c>
      <c r="J511" s="165"/>
    </row>
    <row r="512" spans="1:10" ht="52" x14ac:dyDescent="0.35">
      <c r="A512" s="256"/>
      <c r="B512" s="256" t="s">
        <v>1459</v>
      </c>
      <c r="C512" s="252" t="str">
        <f t="shared" si="40"/>
        <v>15.099.0000</v>
      </c>
      <c r="D512" s="252" t="str">
        <f t="shared" si="41"/>
        <v>15</v>
      </c>
      <c r="E512" s="164" t="s">
        <v>941</v>
      </c>
      <c r="F512" s="165"/>
      <c r="G512" s="166"/>
      <c r="H512" s="167"/>
      <c r="I512" s="166"/>
      <c r="J512" s="165"/>
    </row>
    <row r="513" spans="1:10" ht="182" x14ac:dyDescent="0.35">
      <c r="A513" s="256"/>
      <c r="B513" s="256" t="s">
        <v>1460</v>
      </c>
      <c r="C513" s="252" t="str">
        <f t="shared" si="40"/>
        <v>15.099.0001</v>
      </c>
      <c r="D513" s="252" t="str">
        <f t="shared" si="41"/>
        <v>15</v>
      </c>
      <c r="E513" s="164" t="s">
        <v>1461</v>
      </c>
      <c r="F513" s="165" t="s">
        <v>180</v>
      </c>
      <c r="G513" s="166">
        <v>9500</v>
      </c>
      <c r="H513" s="167">
        <v>1</v>
      </c>
      <c r="I513" s="166">
        <v>9500</v>
      </c>
      <c r="J513" s="165"/>
    </row>
    <row r="514" spans="1:10" ht="78" x14ac:dyDescent="0.35">
      <c r="A514" s="256"/>
      <c r="B514" s="256" t="s">
        <v>1462</v>
      </c>
      <c r="C514" s="252" t="str">
        <f t="shared" si="40"/>
        <v>15.099.0002</v>
      </c>
      <c r="D514" s="252" t="str">
        <f t="shared" si="41"/>
        <v>15</v>
      </c>
      <c r="E514" s="164" t="s">
        <v>1463</v>
      </c>
      <c r="F514" s="165" t="s">
        <v>177</v>
      </c>
      <c r="G514" s="166">
        <v>25000</v>
      </c>
      <c r="H514" s="167">
        <v>1</v>
      </c>
      <c r="I514" s="166">
        <v>25000</v>
      </c>
      <c r="J514" s="165"/>
    </row>
    <row r="515" spans="1:10" ht="52" x14ac:dyDescent="0.35">
      <c r="A515" s="256"/>
      <c r="B515" s="256" t="s">
        <v>1464</v>
      </c>
      <c r="C515" s="252" t="str">
        <f t="shared" si="40"/>
        <v>15.099.0003</v>
      </c>
      <c r="D515" s="252" t="str">
        <f t="shared" si="41"/>
        <v>15</v>
      </c>
      <c r="E515" s="164" t="s">
        <v>614</v>
      </c>
      <c r="F515" s="165" t="s">
        <v>177</v>
      </c>
      <c r="G515" s="166">
        <v>15000</v>
      </c>
      <c r="H515" s="167">
        <v>1</v>
      </c>
      <c r="I515" s="166">
        <v>15000</v>
      </c>
      <c r="J515" s="165"/>
    </row>
    <row r="516" spans="1:10" ht="78" x14ac:dyDescent="0.35">
      <c r="A516" s="256"/>
      <c r="B516" s="256" t="s">
        <v>1465</v>
      </c>
      <c r="C516" s="252" t="str">
        <f t="shared" si="40"/>
        <v>15.099.0004</v>
      </c>
      <c r="D516" s="252" t="str">
        <f t="shared" si="41"/>
        <v>15</v>
      </c>
      <c r="E516" s="164" t="s">
        <v>1466</v>
      </c>
      <c r="F516" s="165" t="s">
        <v>177</v>
      </c>
      <c r="G516" s="166">
        <v>15000</v>
      </c>
      <c r="H516" s="167">
        <v>1</v>
      </c>
      <c r="I516" s="166">
        <v>15000</v>
      </c>
      <c r="J516" s="165"/>
    </row>
    <row r="517" spans="1:10" ht="52" x14ac:dyDescent="0.35">
      <c r="A517" s="256"/>
      <c r="B517" s="256" t="s">
        <v>1467</v>
      </c>
      <c r="C517" s="252" t="str">
        <f t="shared" si="40"/>
        <v>15.099.0005</v>
      </c>
      <c r="D517" s="252" t="str">
        <f t="shared" si="41"/>
        <v>15</v>
      </c>
      <c r="E517" s="164" t="s">
        <v>617</v>
      </c>
      <c r="F517" s="165" t="s">
        <v>177</v>
      </c>
      <c r="G517" s="166">
        <v>10000</v>
      </c>
      <c r="H517" s="167">
        <v>1</v>
      </c>
      <c r="I517" s="166">
        <v>10000</v>
      </c>
      <c r="J517" s="165"/>
    </row>
    <row r="518" spans="1:10" ht="39" x14ac:dyDescent="0.35">
      <c r="A518" s="256"/>
      <c r="B518" s="256" t="s">
        <v>1468</v>
      </c>
      <c r="C518" s="252" t="str">
        <f t="shared" si="40"/>
        <v>15.099.0006</v>
      </c>
      <c r="D518" s="252" t="str">
        <f t="shared" si="41"/>
        <v>15</v>
      </c>
      <c r="E518" s="164" t="s">
        <v>427</v>
      </c>
      <c r="F518" s="165" t="s">
        <v>180</v>
      </c>
      <c r="G518" s="166">
        <v>1500</v>
      </c>
      <c r="H518" s="167">
        <v>1</v>
      </c>
      <c r="I518" s="166">
        <v>1500</v>
      </c>
      <c r="J518" s="165"/>
    </row>
    <row r="519" spans="1:10" x14ac:dyDescent="0.35">
      <c r="A519" s="256"/>
      <c r="B519" s="256"/>
      <c r="C519" s="252" t="str">
        <f t="shared" si="40"/>
        <v/>
      </c>
      <c r="D519" s="252" t="str">
        <f t="shared" si="41"/>
        <v/>
      </c>
      <c r="E519" s="164"/>
      <c r="F519" s="165"/>
      <c r="G519" s="166"/>
      <c r="H519" s="167"/>
      <c r="I519" s="166"/>
      <c r="J519" s="165"/>
    </row>
    <row r="520" spans="1:10" x14ac:dyDescent="0.35">
      <c r="A520" s="255"/>
      <c r="B520" s="255" t="s">
        <v>1469</v>
      </c>
      <c r="C520" s="255"/>
      <c r="D520" s="251"/>
      <c r="E520" s="160" t="s">
        <v>92</v>
      </c>
      <c r="F520" s="161"/>
      <c r="G520" s="162"/>
      <c r="H520" s="161"/>
      <c r="I520" s="162">
        <f>SUM(I521:I528)</f>
        <v>177365</v>
      </c>
      <c r="J520" s="161"/>
    </row>
    <row r="521" spans="1:10" ht="221" x14ac:dyDescent="0.35">
      <c r="A521" s="256"/>
      <c r="B521" s="256" t="s">
        <v>1470</v>
      </c>
      <c r="C521" s="252" t="str">
        <f t="shared" ref="C521:C528" si="42">MID(B521,3,11)</f>
        <v>23.010.0400</v>
      </c>
      <c r="D521" s="252" t="str">
        <f t="shared" ref="D521:D528" si="43">LEFT(C521,2)</f>
        <v>23</v>
      </c>
      <c r="E521" s="164" t="s">
        <v>443</v>
      </c>
      <c r="F521" s="165" t="s">
        <v>934</v>
      </c>
      <c r="G521" s="166">
        <v>37</v>
      </c>
      <c r="H521" s="167">
        <v>315</v>
      </c>
      <c r="I521" s="166">
        <v>11655</v>
      </c>
      <c r="J521" s="165"/>
    </row>
    <row r="522" spans="1:10" x14ac:dyDescent="0.35">
      <c r="A522" s="256"/>
      <c r="B522" s="256" t="s">
        <v>1471</v>
      </c>
      <c r="C522" s="252" t="str">
        <f t="shared" si="42"/>
        <v>23.020.0000</v>
      </c>
      <c r="D522" s="252" t="str">
        <f t="shared" si="43"/>
        <v>23</v>
      </c>
      <c r="E522" s="164" t="s">
        <v>916</v>
      </c>
      <c r="F522" s="165"/>
      <c r="G522" s="166"/>
      <c r="H522" s="167"/>
      <c r="I522" s="166">
        <v>0</v>
      </c>
      <c r="J522" s="165"/>
    </row>
    <row r="523" spans="1:10" ht="195" x14ac:dyDescent="0.35">
      <c r="A523" s="256"/>
      <c r="B523" s="256" t="s">
        <v>1472</v>
      </c>
      <c r="C523" s="252" t="str">
        <f t="shared" si="42"/>
        <v>23.020.0060</v>
      </c>
      <c r="D523" s="252" t="str">
        <f t="shared" si="43"/>
        <v>23</v>
      </c>
      <c r="E523" s="164" t="s">
        <v>445</v>
      </c>
      <c r="F523" s="165" t="s">
        <v>934</v>
      </c>
      <c r="G523" s="166">
        <v>645</v>
      </c>
      <c r="H523" s="167">
        <v>160</v>
      </c>
      <c r="I523" s="166">
        <v>103200</v>
      </c>
      <c r="J523" s="165"/>
    </row>
    <row r="524" spans="1:10" x14ac:dyDescent="0.35">
      <c r="A524" s="256"/>
      <c r="B524" s="256" t="s">
        <v>1473</v>
      </c>
      <c r="C524" s="252" t="str">
        <f t="shared" si="42"/>
        <v>23.094.0000</v>
      </c>
      <c r="D524" s="252" t="str">
        <f t="shared" si="43"/>
        <v>23</v>
      </c>
      <c r="E524" s="164" t="s">
        <v>916</v>
      </c>
      <c r="F524" s="165"/>
      <c r="G524" s="166"/>
      <c r="H524" s="167"/>
      <c r="I524" s="166">
        <v>0</v>
      </c>
      <c r="J524" s="165"/>
    </row>
    <row r="525" spans="1:10" ht="117" x14ac:dyDescent="0.35">
      <c r="A525" s="256"/>
      <c r="B525" s="256" t="s">
        <v>1474</v>
      </c>
      <c r="C525" s="252" t="str">
        <f t="shared" si="42"/>
        <v>23.094.0040</v>
      </c>
      <c r="D525" s="252" t="str">
        <f t="shared" si="43"/>
        <v>23</v>
      </c>
      <c r="E525" s="164" t="s">
        <v>447</v>
      </c>
      <c r="F525" s="165" t="s">
        <v>934</v>
      </c>
      <c r="G525" s="166">
        <v>20</v>
      </c>
      <c r="H525" s="167">
        <v>160</v>
      </c>
      <c r="I525" s="166">
        <v>3200</v>
      </c>
      <c r="J525" s="165"/>
    </row>
    <row r="526" spans="1:10" x14ac:dyDescent="0.35">
      <c r="A526" s="256"/>
      <c r="B526" s="256" t="s">
        <v>1475</v>
      </c>
      <c r="C526" s="252" t="str">
        <f t="shared" si="42"/>
        <v>23.095.0000</v>
      </c>
      <c r="D526" s="252" t="str">
        <f t="shared" si="43"/>
        <v>23</v>
      </c>
      <c r="E526" s="164" t="s">
        <v>916</v>
      </c>
      <c r="F526" s="165"/>
      <c r="G526" s="166"/>
      <c r="H526" s="167"/>
      <c r="I526" s="166">
        <v>0</v>
      </c>
      <c r="J526" s="165"/>
    </row>
    <row r="527" spans="1:10" ht="52" x14ac:dyDescent="0.35">
      <c r="A527" s="256"/>
      <c r="B527" s="256" t="s">
        <v>1476</v>
      </c>
      <c r="C527" s="252" t="str">
        <f t="shared" si="42"/>
        <v>23.095.0030</v>
      </c>
      <c r="D527" s="252" t="str">
        <f t="shared" si="43"/>
        <v>23</v>
      </c>
      <c r="E527" s="164" t="s">
        <v>449</v>
      </c>
      <c r="F527" s="165" t="s">
        <v>104</v>
      </c>
      <c r="G527" s="166">
        <v>6590</v>
      </c>
      <c r="H527" s="167">
        <v>9</v>
      </c>
      <c r="I527" s="166">
        <v>59310</v>
      </c>
      <c r="J527" s="165"/>
    </row>
    <row r="528" spans="1:10" x14ac:dyDescent="0.35">
      <c r="A528" s="256"/>
      <c r="B528" s="256"/>
      <c r="C528" s="252" t="str">
        <f t="shared" si="42"/>
        <v/>
      </c>
      <c r="D528" s="252" t="str">
        <f t="shared" si="43"/>
        <v/>
      </c>
      <c r="E528" s="164"/>
      <c r="F528" s="165"/>
      <c r="G528" s="166"/>
      <c r="H528" s="167"/>
      <c r="I528" s="166"/>
      <c r="J528" s="165"/>
    </row>
    <row r="529" spans="1:10" ht="26" x14ac:dyDescent="0.35">
      <c r="A529" s="255"/>
      <c r="B529" s="255" t="s">
        <v>1477</v>
      </c>
      <c r="C529" s="255"/>
      <c r="D529" s="251"/>
      <c r="E529" s="160" t="s">
        <v>93</v>
      </c>
      <c r="F529" s="161"/>
      <c r="G529" s="162"/>
      <c r="H529" s="161"/>
      <c r="I529" s="162">
        <f>SUM(I530:I546)</f>
        <v>402750</v>
      </c>
      <c r="J529" s="161"/>
    </row>
    <row r="530" spans="1:10" ht="52" x14ac:dyDescent="0.35">
      <c r="A530" s="256"/>
      <c r="B530" s="256" t="s">
        <v>1478</v>
      </c>
      <c r="C530" s="252" t="str">
        <f t="shared" ref="C530:C546" si="44">MID(B530,3,11)</f>
        <v>34.099.0000</v>
      </c>
      <c r="D530" s="252" t="str">
        <f t="shared" ref="D530:D546" si="45">LEFT(C530,2)</f>
        <v>34</v>
      </c>
      <c r="E530" s="164" t="s">
        <v>941</v>
      </c>
      <c r="F530" s="165"/>
      <c r="G530" s="166"/>
      <c r="H530" s="167"/>
      <c r="I530" s="166"/>
      <c r="J530" s="165"/>
    </row>
    <row r="531" spans="1:10" ht="91" x14ac:dyDescent="0.35">
      <c r="A531" s="256"/>
      <c r="B531" s="256" t="s">
        <v>1479</v>
      </c>
      <c r="C531" s="252" t="str">
        <f t="shared" si="44"/>
        <v>34.099.0001</v>
      </c>
      <c r="D531" s="252" t="str">
        <f t="shared" si="45"/>
        <v>34</v>
      </c>
      <c r="E531" s="164" t="s">
        <v>618</v>
      </c>
      <c r="F531" s="165" t="s">
        <v>180</v>
      </c>
      <c r="G531" s="166">
        <v>130</v>
      </c>
      <c r="H531" s="167">
        <v>115</v>
      </c>
      <c r="I531" s="166">
        <v>14950</v>
      </c>
      <c r="J531" s="165"/>
    </row>
    <row r="532" spans="1:10" ht="195" x14ac:dyDescent="0.35">
      <c r="A532" s="256"/>
      <c r="B532" s="256" t="s">
        <v>1480</v>
      </c>
      <c r="C532" s="252" t="str">
        <f t="shared" si="44"/>
        <v>34.099.0002</v>
      </c>
      <c r="D532" s="252" t="str">
        <f t="shared" si="45"/>
        <v>34</v>
      </c>
      <c r="E532" s="164" t="s">
        <v>619</v>
      </c>
      <c r="F532" s="165" t="s">
        <v>180</v>
      </c>
      <c r="G532" s="166">
        <v>10000</v>
      </c>
      <c r="H532" s="167">
        <v>3</v>
      </c>
      <c r="I532" s="166">
        <v>30000</v>
      </c>
      <c r="J532" s="165"/>
    </row>
    <row r="533" spans="1:10" ht="208" x14ac:dyDescent="0.35">
      <c r="A533" s="256"/>
      <c r="B533" s="256" t="s">
        <v>1481</v>
      </c>
      <c r="C533" s="252" t="str">
        <f t="shared" si="44"/>
        <v>34.099.0003</v>
      </c>
      <c r="D533" s="252" t="str">
        <f t="shared" si="45"/>
        <v>34</v>
      </c>
      <c r="E533" s="164" t="s">
        <v>620</v>
      </c>
      <c r="F533" s="165" t="s">
        <v>177</v>
      </c>
      <c r="G533" s="166">
        <v>3000</v>
      </c>
      <c r="H533" s="167">
        <v>3</v>
      </c>
      <c r="I533" s="166">
        <v>9000</v>
      </c>
      <c r="J533" s="165"/>
    </row>
    <row r="534" spans="1:10" ht="409.5" x14ac:dyDescent="0.35">
      <c r="A534" s="256"/>
      <c r="B534" s="256" t="s">
        <v>1482</v>
      </c>
      <c r="C534" s="252" t="str">
        <f t="shared" si="44"/>
        <v>34.099.0004</v>
      </c>
      <c r="D534" s="252" t="str">
        <f t="shared" si="45"/>
        <v>34</v>
      </c>
      <c r="E534" s="164" t="s">
        <v>621</v>
      </c>
      <c r="F534" s="165" t="s">
        <v>177</v>
      </c>
      <c r="G534" s="166">
        <v>110000</v>
      </c>
      <c r="H534" s="167">
        <v>1</v>
      </c>
      <c r="I534" s="166">
        <v>110000</v>
      </c>
      <c r="J534" s="165"/>
    </row>
    <row r="535" spans="1:10" ht="169" x14ac:dyDescent="0.35">
      <c r="A535" s="256"/>
      <c r="B535" s="256" t="s">
        <v>1483</v>
      </c>
      <c r="C535" s="252" t="str">
        <f t="shared" si="44"/>
        <v>34.099.0005</v>
      </c>
      <c r="D535" s="252" t="str">
        <f t="shared" si="45"/>
        <v>34</v>
      </c>
      <c r="E535" s="164" t="s">
        <v>622</v>
      </c>
      <c r="F535" s="165" t="s">
        <v>177</v>
      </c>
      <c r="G535" s="166">
        <v>78000</v>
      </c>
      <c r="H535" s="167">
        <v>1</v>
      </c>
      <c r="I535" s="166">
        <v>78000</v>
      </c>
      <c r="J535" s="165"/>
    </row>
    <row r="536" spans="1:10" ht="195" x14ac:dyDescent="0.35">
      <c r="A536" s="256"/>
      <c r="B536" s="256" t="s">
        <v>1484</v>
      </c>
      <c r="C536" s="252" t="str">
        <f t="shared" si="44"/>
        <v>34.099.0006</v>
      </c>
      <c r="D536" s="252" t="str">
        <f t="shared" si="45"/>
        <v>34</v>
      </c>
      <c r="E536" s="164" t="s">
        <v>623</v>
      </c>
      <c r="F536" s="165" t="s">
        <v>177</v>
      </c>
      <c r="G536" s="166">
        <v>30000</v>
      </c>
      <c r="H536" s="167">
        <v>1</v>
      </c>
      <c r="I536" s="166">
        <v>30000</v>
      </c>
      <c r="J536" s="165"/>
    </row>
    <row r="537" spans="1:10" ht="195" x14ac:dyDescent="0.35">
      <c r="A537" s="256"/>
      <c r="B537" s="256" t="s">
        <v>1485</v>
      </c>
      <c r="C537" s="252" t="str">
        <f t="shared" si="44"/>
        <v>34.099.0007</v>
      </c>
      <c r="D537" s="252" t="str">
        <f t="shared" si="45"/>
        <v>34</v>
      </c>
      <c r="E537" s="164" t="s">
        <v>624</v>
      </c>
      <c r="F537" s="165" t="s">
        <v>177</v>
      </c>
      <c r="G537" s="166">
        <v>12000</v>
      </c>
      <c r="H537" s="167">
        <v>1</v>
      </c>
      <c r="I537" s="166">
        <v>12000</v>
      </c>
      <c r="J537" s="165"/>
    </row>
    <row r="538" spans="1:10" ht="195" x14ac:dyDescent="0.35">
      <c r="A538" s="256"/>
      <c r="B538" s="256" t="s">
        <v>1486</v>
      </c>
      <c r="C538" s="252" t="str">
        <f t="shared" si="44"/>
        <v>34.099.0008</v>
      </c>
      <c r="D538" s="252" t="str">
        <f t="shared" si="45"/>
        <v>34</v>
      </c>
      <c r="E538" s="164" t="s">
        <v>625</v>
      </c>
      <c r="F538" s="165" t="s">
        <v>177</v>
      </c>
      <c r="G538" s="166">
        <v>23000</v>
      </c>
      <c r="H538" s="167">
        <v>1</v>
      </c>
      <c r="I538" s="166">
        <v>23000</v>
      </c>
      <c r="J538" s="165"/>
    </row>
    <row r="539" spans="1:10" ht="325" x14ac:dyDescent="0.35">
      <c r="A539" s="256"/>
      <c r="B539" s="256" t="s">
        <v>1487</v>
      </c>
      <c r="C539" s="252" t="str">
        <f t="shared" si="44"/>
        <v>34.099.0009</v>
      </c>
      <c r="D539" s="252" t="str">
        <f t="shared" si="45"/>
        <v>34</v>
      </c>
      <c r="E539" s="164" t="s">
        <v>459</v>
      </c>
      <c r="F539" s="165" t="s">
        <v>180</v>
      </c>
      <c r="G539" s="166">
        <v>2000</v>
      </c>
      <c r="H539" s="167">
        <v>20</v>
      </c>
      <c r="I539" s="166">
        <v>40000</v>
      </c>
      <c r="J539" s="165"/>
    </row>
    <row r="540" spans="1:10" ht="409.5" x14ac:dyDescent="0.35">
      <c r="A540" s="256"/>
      <c r="B540" s="256" t="s">
        <v>1488</v>
      </c>
      <c r="C540" s="252" t="str">
        <f t="shared" si="44"/>
        <v>34.099.0010</v>
      </c>
      <c r="D540" s="252" t="str">
        <f t="shared" si="45"/>
        <v>34</v>
      </c>
      <c r="E540" s="164" t="s">
        <v>461</v>
      </c>
      <c r="F540" s="165" t="s">
        <v>177</v>
      </c>
      <c r="G540" s="166">
        <v>12000</v>
      </c>
      <c r="H540" s="167">
        <v>1</v>
      </c>
      <c r="I540" s="166">
        <v>12000</v>
      </c>
      <c r="J540" s="165"/>
    </row>
    <row r="541" spans="1:10" ht="130" x14ac:dyDescent="0.35">
      <c r="A541" s="256"/>
      <c r="B541" s="256" t="s">
        <v>1489</v>
      </c>
      <c r="C541" s="252" t="str">
        <f t="shared" si="44"/>
        <v>34.099.0011</v>
      </c>
      <c r="D541" s="252" t="str">
        <f t="shared" si="45"/>
        <v>34</v>
      </c>
      <c r="E541" s="164" t="s">
        <v>464</v>
      </c>
      <c r="F541" s="165" t="s">
        <v>177</v>
      </c>
      <c r="G541" s="166">
        <v>1200</v>
      </c>
      <c r="H541" s="167">
        <v>1</v>
      </c>
      <c r="I541" s="166">
        <v>1200</v>
      </c>
      <c r="J541" s="165"/>
    </row>
    <row r="542" spans="1:10" ht="78" x14ac:dyDescent="0.35">
      <c r="A542" s="256"/>
      <c r="B542" s="256" t="s">
        <v>1490</v>
      </c>
      <c r="C542" s="252" t="str">
        <f t="shared" si="44"/>
        <v>34.099.0012</v>
      </c>
      <c r="D542" s="252" t="str">
        <f t="shared" si="45"/>
        <v>34</v>
      </c>
      <c r="E542" s="164" t="s">
        <v>467</v>
      </c>
      <c r="F542" s="165" t="s">
        <v>180</v>
      </c>
      <c r="G542" s="166">
        <v>300</v>
      </c>
      <c r="H542" s="167">
        <v>4</v>
      </c>
      <c r="I542" s="166">
        <v>1200</v>
      </c>
      <c r="J542" s="165"/>
    </row>
    <row r="543" spans="1:10" ht="104" x14ac:dyDescent="0.35">
      <c r="A543" s="256"/>
      <c r="B543" s="256" t="s">
        <v>1491</v>
      </c>
      <c r="C543" s="252" t="str">
        <f t="shared" si="44"/>
        <v>34.099.0013</v>
      </c>
      <c r="D543" s="252" t="str">
        <f t="shared" si="45"/>
        <v>34</v>
      </c>
      <c r="E543" s="164" t="s">
        <v>470</v>
      </c>
      <c r="F543" s="165" t="s">
        <v>180</v>
      </c>
      <c r="G543" s="166">
        <v>350</v>
      </c>
      <c r="H543" s="167">
        <v>4</v>
      </c>
      <c r="I543" s="166">
        <v>1400</v>
      </c>
      <c r="J543" s="165"/>
    </row>
    <row r="544" spans="1:10" ht="409.5" x14ac:dyDescent="0.35">
      <c r="A544" s="256"/>
      <c r="B544" s="256" t="s">
        <v>1492</v>
      </c>
      <c r="C544" s="252" t="str">
        <f t="shared" si="44"/>
        <v>34.099.0014</v>
      </c>
      <c r="D544" s="252" t="str">
        <f t="shared" si="45"/>
        <v>34</v>
      </c>
      <c r="E544" s="164" t="s">
        <v>472</v>
      </c>
      <c r="F544" s="165" t="s">
        <v>177</v>
      </c>
      <c r="G544" s="166">
        <v>5000</v>
      </c>
      <c r="H544" s="167">
        <v>1</v>
      </c>
      <c r="I544" s="166">
        <v>5000</v>
      </c>
      <c r="J544" s="165"/>
    </row>
    <row r="545" spans="1:10" ht="403" x14ac:dyDescent="0.35">
      <c r="A545" s="256"/>
      <c r="B545" s="256" t="s">
        <v>1493</v>
      </c>
      <c r="C545" s="252" t="str">
        <f t="shared" si="44"/>
        <v>34.099.0015</v>
      </c>
      <c r="D545" s="252" t="str">
        <f t="shared" si="45"/>
        <v>34</v>
      </c>
      <c r="E545" s="164" t="s">
        <v>626</v>
      </c>
      <c r="F545" s="165" t="s">
        <v>177</v>
      </c>
      <c r="G545" s="166">
        <v>35000</v>
      </c>
      <c r="H545" s="167">
        <v>1</v>
      </c>
      <c r="I545" s="166">
        <v>35000</v>
      </c>
      <c r="J545" s="165"/>
    </row>
    <row r="546" spans="1:10" x14ac:dyDescent="0.35">
      <c r="A546" s="256"/>
      <c r="B546" s="256"/>
      <c r="C546" s="252" t="str">
        <f t="shared" si="44"/>
        <v/>
      </c>
      <c r="D546" s="252" t="str">
        <f t="shared" si="45"/>
        <v/>
      </c>
      <c r="E546" s="164"/>
      <c r="F546" s="165"/>
      <c r="G546" s="166"/>
      <c r="H546" s="167"/>
      <c r="I546" s="166"/>
      <c r="J546" s="165"/>
    </row>
    <row r="547" spans="1:10" ht="39" x14ac:dyDescent="0.35">
      <c r="A547" s="255"/>
      <c r="B547" s="255" t="s">
        <v>1494</v>
      </c>
      <c r="C547" s="255"/>
      <c r="D547" s="251"/>
      <c r="E547" s="160" t="s">
        <v>94</v>
      </c>
      <c r="F547" s="161"/>
      <c r="G547" s="162"/>
      <c r="H547" s="161"/>
      <c r="I547" s="162">
        <f>SUM(I548:I550)</f>
        <v>595</v>
      </c>
      <c r="J547" s="161"/>
    </row>
    <row r="548" spans="1:10" ht="39" x14ac:dyDescent="0.35">
      <c r="A548" s="256"/>
      <c r="B548" s="256" t="s">
        <v>1495</v>
      </c>
      <c r="C548" s="252" t="str">
        <f>MID(B548,3,11)</f>
        <v>35.046.0000</v>
      </c>
      <c r="D548" s="252" t="str">
        <f t="shared" ref="D548:D550" si="46">LEFT(C548,2)</f>
        <v>35</v>
      </c>
      <c r="E548" s="164" t="s">
        <v>1496</v>
      </c>
      <c r="F548" s="165"/>
      <c r="G548" s="166"/>
      <c r="H548" s="167"/>
      <c r="I548" s="166"/>
      <c r="J548" s="165"/>
    </row>
    <row r="549" spans="1:10" ht="39" x14ac:dyDescent="0.35">
      <c r="A549" s="256"/>
      <c r="B549" s="256" t="s">
        <v>1497</v>
      </c>
      <c r="C549" s="252" t="str">
        <f>MID(B549,3,11)</f>
        <v>35.046.2330</v>
      </c>
      <c r="D549" s="252" t="str">
        <f t="shared" si="46"/>
        <v>35</v>
      </c>
      <c r="E549" s="164" t="s">
        <v>475</v>
      </c>
      <c r="F549" s="165" t="s">
        <v>180</v>
      </c>
      <c r="G549" s="166">
        <v>595</v>
      </c>
      <c r="H549" s="167">
        <v>1</v>
      </c>
      <c r="I549" s="166">
        <v>595</v>
      </c>
      <c r="J549" s="165"/>
    </row>
    <row r="550" spans="1:10" x14ac:dyDescent="0.35">
      <c r="A550" s="256"/>
      <c r="B550" s="256"/>
      <c r="C550" s="252" t="str">
        <f>MID(B550,3,11)</f>
        <v/>
      </c>
      <c r="D550" s="252" t="str">
        <f t="shared" si="46"/>
        <v/>
      </c>
      <c r="E550" s="164"/>
      <c r="F550" s="165"/>
      <c r="G550" s="166"/>
      <c r="H550" s="167"/>
      <c r="I550" s="166"/>
      <c r="J550" s="165"/>
    </row>
    <row r="551" spans="1:10" ht="26" x14ac:dyDescent="0.35">
      <c r="A551" s="255"/>
      <c r="B551" s="255" t="s">
        <v>1498</v>
      </c>
      <c r="C551" s="255"/>
      <c r="D551" s="251"/>
      <c r="E551" s="160" t="s">
        <v>95</v>
      </c>
      <c r="F551" s="161"/>
      <c r="G551" s="162"/>
      <c r="H551" s="161"/>
      <c r="I551" s="162">
        <f>SUM(I552:I578)</f>
        <v>105357</v>
      </c>
      <c r="J551" s="161"/>
    </row>
    <row r="552" spans="1:10" ht="65" x14ac:dyDescent="0.35">
      <c r="A552" s="256"/>
      <c r="B552" s="256" t="s">
        <v>1499</v>
      </c>
      <c r="C552" s="252" t="str">
        <f t="shared" ref="C552:C580" si="47">MID(B552,3,11)</f>
        <v>57.011.0000</v>
      </c>
      <c r="D552" s="252" t="str">
        <f t="shared" ref="D552:D578" si="48">LEFT(C552,2)</f>
        <v>57</v>
      </c>
      <c r="E552" s="164" t="s">
        <v>1223</v>
      </c>
      <c r="F552" s="165"/>
      <c r="G552" s="166"/>
      <c r="H552" s="167"/>
      <c r="I552" s="166"/>
      <c r="J552" s="165"/>
    </row>
    <row r="553" spans="1:10" ht="403" x14ac:dyDescent="0.35">
      <c r="A553" s="256"/>
      <c r="B553" s="256" t="s">
        <v>1500</v>
      </c>
      <c r="C553" s="252" t="str">
        <f t="shared" si="47"/>
        <v>57.011.0005</v>
      </c>
      <c r="D553" s="252" t="str">
        <f t="shared" si="48"/>
        <v>57</v>
      </c>
      <c r="E553" s="164" t="s">
        <v>478</v>
      </c>
      <c r="F553" s="165" t="s">
        <v>934</v>
      </c>
      <c r="G553" s="166">
        <v>430</v>
      </c>
      <c r="H553" s="167">
        <v>60</v>
      </c>
      <c r="I553" s="166">
        <v>25800</v>
      </c>
      <c r="J553" s="165"/>
    </row>
    <row r="554" spans="1:10" ht="26" x14ac:dyDescent="0.35">
      <c r="A554" s="256"/>
      <c r="B554" s="256" t="s">
        <v>1501</v>
      </c>
      <c r="C554" s="252" t="str">
        <f t="shared" si="47"/>
        <v>57.014.0000</v>
      </c>
      <c r="D554" s="252" t="str">
        <f t="shared" si="48"/>
        <v>57</v>
      </c>
      <c r="E554" s="164" t="s">
        <v>1226</v>
      </c>
      <c r="F554" s="165"/>
      <c r="G554" s="166"/>
      <c r="H554" s="167"/>
      <c r="I554" s="166"/>
      <c r="J554" s="165"/>
    </row>
    <row r="555" spans="1:10" ht="409.5" x14ac:dyDescent="0.35">
      <c r="A555" s="256"/>
      <c r="B555" s="256" t="s">
        <v>1502</v>
      </c>
      <c r="C555" s="252" t="str">
        <f t="shared" si="47"/>
        <v>57.014.0045</v>
      </c>
      <c r="D555" s="252" t="str">
        <f t="shared" si="48"/>
        <v>57</v>
      </c>
      <c r="E555" s="164" t="s">
        <v>480</v>
      </c>
      <c r="F555" s="165" t="s">
        <v>180</v>
      </c>
      <c r="G555" s="166">
        <v>3190</v>
      </c>
      <c r="H555" s="167">
        <v>1</v>
      </c>
      <c r="I555" s="166">
        <v>3190</v>
      </c>
      <c r="J555" s="165"/>
    </row>
    <row r="556" spans="1:10" ht="409.5" x14ac:dyDescent="0.35">
      <c r="A556" s="256"/>
      <c r="B556" s="256" t="s">
        <v>1503</v>
      </c>
      <c r="C556" s="252" t="str">
        <f t="shared" si="47"/>
        <v>57.014.0064</v>
      </c>
      <c r="D556" s="252" t="str">
        <f t="shared" si="48"/>
        <v>57</v>
      </c>
      <c r="E556" s="164" t="s">
        <v>482</v>
      </c>
      <c r="F556" s="165" t="s">
        <v>180</v>
      </c>
      <c r="G556" s="166">
        <v>3560</v>
      </c>
      <c r="H556" s="167">
        <v>1</v>
      </c>
      <c r="I556" s="166">
        <v>3560</v>
      </c>
      <c r="J556" s="165"/>
    </row>
    <row r="557" spans="1:10" ht="65" x14ac:dyDescent="0.35">
      <c r="A557" s="256"/>
      <c r="B557" s="256" t="s">
        <v>1504</v>
      </c>
      <c r="C557" s="252" t="str">
        <f t="shared" si="47"/>
        <v>57.021.0000</v>
      </c>
      <c r="D557" s="252" t="str">
        <f t="shared" si="48"/>
        <v>57</v>
      </c>
      <c r="E557" s="164" t="s">
        <v>1230</v>
      </c>
      <c r="F557" s="165"/>
      <c r="G557" s="166"/>
      <c r="H557" s="167"/>
      <c r="I557" s="166"/>
      <c r="J557" s="165"/>
    </row>
    <row r="558" spans="1:10" ht="182" x14ac:dyDescent="0.35">
      <c r="A558" s="256"/>
      <c r="B558" s="256" t="s">
        <v>1505</v>
      </c>
      <c r="C558" s="252" t="str">
        <f t="shared" si="47"/>
        <v>57.021.0030</v>
      </c>
      <c r="D558" s="252" t="str">
        <f t="shared" si="48"/>
        <v>57</v>
      </c>
      <c r="E558" s="164" t="s">
        <v>484</v>
      </c>
      <c r="F558" s="165" t="s">
        <v>180</v>
      </c>
      <c r="G558" s="166">
        <v>1770</v>
      </c>
      <c r="H558" s="167">
        <v>1</v>
      </c>
      <c r="I558" s="166">
        <v>1770</v>
      </c>
      <c r="J558" s="165"/>
    </row>
    <row r="559" spans="1:10" ht="52" x14ac:dyDescent="0.35">
      <c r="A559" s="256"/>
      <c r="B559" s="256" t="s">
        <v>1506</v>
      </c>
      <c r="C559" s="252" t="str">
        <f t="shared" si="47"/>
        <v>57.026.0000</v>
      </c>
      <c r="D559" s="252" t="str">
        <f t="shared" si="48"/>
        <v>57</v>
      </c>
      <c r="E559" s="164" t="s">
        <v>1233</v>
      </c>
      <c r="F559" s="165"/>
      <c r="G559" s="166"/>
      <c r="H559" s="167"/>
      <c r="I559" s="166"/>
      <c r="J559" s="165"/>
    </row>
    <row r="560" spans="1:10" ht="221" x14ac:dyDescent="0.35">
      <c r="A560" s="256"/>
      <c r="B560" s="256" t="s">
        <v>1507</v>
      </c>
      <c r="C560" s="252" t="str">
        <f t="shared" si="47"/>
        <v>57.026.0025</v>
      </c>
      <c r="D560" s="252" t="str">
        <f t="shared" si="48"/>
        <v>57</v>
      </c>
      <c r="E560" s="164" t="s">
        <v>486</v>
      </c>
      <c r="F560" s="165" t="s">
        <v>177</v>
      </c>
      <c r="G560" s="166">
        <v>2860</v>
      </c>
      <c r="H560" s="167">
        <v>1</v>
      </c>
      <c r="I560" s="166">
        <v>2860</v>
      </c>
      <c r="J560" s="165"/>
    </row>
    <row r="561" spans="1:10" ht="26" x14ac:dyDescent="0.35">
      <c r="A561" s="256"/>
      <c r="B561" s="256" t="s">
        <v>1508</v>
      </c>
      <c r="C561" s="252" t="str">
        <f t="shared" si="47"/>
        <v>57.027.0000</v>
      </c>
      <c r="D561" s="252" t="str">
        <f t="shared" si="48"/>
        <v>57</v>
      </c>
      <c r="E561" s="164" t="s">
        <v>1236</v>
      </c>
      <c r="F561" s="165"/>
      <c r="G561" s="166"/>
      <c r="H561" s="167"/>
      <c r="I561" s="166"/>
      <c r="J561" s="165"/>
    </row>
    <row r="562" spans="1:10" ht="234" x14ac:dyDescent="0.35">
      <c r="A562" s="256"/>
      <c r="B562" s="256" t="s">
        <v>1509</v>
      </c>
      <c r="C562" s="252" t="str">
        <f t="shared" si="47"/>
        <v>57.027.0040</v>
      </c>
      <c r="D562" s="252" t="str">
        <f t="shared" si="48"/>
        <v>57</v>
      </c>
      <c r="E562" s="164" t="s">
        <v>488</v>
      </c>
      <c r="F562" s="165" t="s">
        <v>177</v>
      </c>
      <c r="G562" s="166">
        <v>3000</v>
      </c>
      <c r="H562" s="167">
        <v>1</v>
      </c>
      <c r="I562" s="166">
        <v>3000</v>
      </c>
      <c r="J562" s="165"/>
    </row>
    <row r="563" spans="1:10" ht="52" x14ac:dyDescent="0.35">
      <c r="A563" s="256"/>
      <c r="B563" s="256" t="s">
        <v>1510</v>
      </c>
      <c r="C563" s="252" t="str">
        <f t="shared" si="47"/>
        <v>57.032.0000</v>
      </c>
      <c r="D563" s="252" t="str">
        <f t="shared" si="48"/>
        <v>57</v>
      </c>
      <c r="E563" s="164" t="s">
        <v>1239</v>
      </c>
      <c r="F563" s="165"/>
      <c r="G563" s="166"/>
      <c r="H563" s="167"/>
      <c r="I563" s="166">
        <v>0</v>
      </c>
      <c r="J563" s="165"/>
    </row>
    <row r="564" spans="1:10" ht="286" x14ac:dyDescent="0.35">
      <c r="A564" s="256"/>
      <c r="B564" s="256" t="s">
        <v>1511</v>
      </c>
      <c r="C564" s="252" t="str">
        <f t="shared" si="47"/>
        <v>57.032.0010</v>
      </c>
      <c r="D564" s="252" t="str">
        <f t="shared" si="48"/>
        <v>57</v>
      </c>
      <c r="E564" s="164" t="s">
        <v>490</v>
      </c>
      <c r="F564" s="165" t="s">
        <v>934</v>
      </c>
      <c r="G564" s="166">
        <v>168</v>
      </c>
      <c r="H564" s="167">
        <v>10</v>
      </c>
      <c r="I564" s="166">
        <v>1680</v>
      </c>
      <c r="J564" s="165"/>
    </row>
    <row r="565" spans="1:10" ht="299" x14ac:dyDescent="0.35">
      <c r="A565" s="256"/>
      <c r="B565" s="256" t="s">
        <v>1512</v>
      </c>
      <c r="C565" s="252" t="str">
        <f t="shared" si="47"/>
        <v>57.032.0020</v>
      </c>
      <c r="D565" s="252" t="str">
        <f t="shared" si="48"/>
        <v>57</v>
      </c>
      <c r="E565" s="164" t="s">
        <v>492</v>
      </c>
      <c r="F565" s="165" t="s">
        <v>934</v>
      </c>
      <c r="G565" s="166">
        <v>178</v>
      </c>
      <c r="H565" s="167">
        <v>5</v>
      </c>
      <c r="I565" s="166">
        <v>890</v>
      </c>
      <c r="J565" s="165"/>
    </row>
    <row r="566" spans="1:10" ht="299" x14ac:dyDescent="0.35">
      <c r="A566" s="256"/>
      <c r="B566" s="256" t="s">
        <v>1513</v>
      </c>
      <c r="C566" s="252" t="str">
        <f t="shared" si="47"/>
        <v>57.032.0030</v>
      </c>
      <c r="D566" s="252" t="str">
        <f t="shared" si="48"/>
        <v>57</v>
      </c>
      <c r="E566" s="164" t="s">
        <v>494</v>
      </c>
      <c r="F566" s="165" t="s">
        <v>934</v>
      </c>
      <c r="G566" s="166">
        <v>193</v>
      </c>
      <c r="H566" s="167">
        <v>5</v>
      </c>
      <c r="I566" s="166">
        <v>965</v>
      </c>
      <c r="J566" s="165"/>
    </row>
    <row r="567" spans="1:10" ht="78" x14ac:dyDescent="0.35">
      <c r="A567" s="256"/>
      <c r="B567" s="256" t="s">
        <v>1514</v>
      </c>
      <c r="C567" s="252" t="str">
        <f t="shared" si="47"/>
        <v>57.042.0000</v>
      </c>
      <c r="D567" s="252" t="str">
        <f t="shared" si="48"/>
        <v>57</v>
      </c>
      <c r="E567" s="164" t="s">
        <v>1244</v>
      </c>
      <c r="F567" s="165"/>
      <c r="G567" s="166"/>
      <c r="H567" s="167"/>
      <c r="I567" s="166"/>
      <c r="J567" s="165"/>
    </row>
    <row r="568" spans="1:10" ht="409.5" x14ac:dyDescent="0.35">
      <c r="A568" s="256"/>
      <c r="B568" s="256" t="s">
        <v>1515</v>
      </c>
      <c r="C568" s="252" t="str">
        <f t="shared" si="47"/>
        <v>57.042.0010</v>
      </c>
      <c r="D568" s="252" t="str">
        <f t="shared" si="48"/>
        <v>57</v>
      </c>
      <c r="E568" s="164" t="s">
        <v>496</v>
      </c>
      <c r="F568" s="165" t="s">
        <v>180</v>
      </c>
      <c r="G568" s="166">
        <v>3870</v>
      </c>
      <c r="H568" s="167">
        <v>1</v>
      </c>
      <c r="I568" s="166">
        <v>3870</v>
      </c>
      <c r="J568" s="165"/>
    </row>
    <row r="569" spans="1:10" ht="409.5" x14ac:dyDescent="0.35">
      <c r="A569" s="256"/>
      <c r="B569" s="256" t="s">
        <v>1516</v>
      </c>
      <c r="C569" s="252" t="str">
        <f t="shared" si="47"/>
        <v>57.042.0030</v>
      </c>
      <c r="D569" s="252" t="str">
        <f t="shared" si="48"/>
        <v>57</v>
      </c>
      <c r="E569" s="164" t="s">
        <v>498</v>
      </c>
      <c r="F569" s="165" t="s">
        <v>180</v>
      </c>
      <c r="G569" s="166">
        <v>5450</v>
      </c>
      <c r="H569" s="167">
        <v>1</v>
      </c>
      <c r="I569" s="166">
        <v>5450</v>
      </c>
      <c r="J569" s="165"/>
    </row>
    <row r="570" spans="1:10" ht="409.5" x14ac:dyDescent="0.35">
      <c r="A570" s="256"/>
      <c r="B570" s="256" t="s">
        <v>1517</v>
      </c>
      <c r="C570" s="252" t="str">
        <f t="shared" si="47"/>
        <v>57.042.0040</v>
      </c>
      <c r="D570" s="252" t="str">
        <f t="shared" si="48"/>
        <v>57</v>
      </c>
      <c r="E570" s="164" t="s">
        <v>500</v>
      </c>
      <c r="F570" s="165" t="s">
        <v>180</v>
      </c>
      <c r="G570" s="166">
        <v>6600</v>
      </c>
      <c r="H570" s="167">
        <v>1</v>
      </c>
      <c r="I570" s="166">
        <v>6600</v>
      </c>
      <c r="J570" s="165"/>
    </row>
    <row r="571" spans="1:10" ht="409.5" x14ac:dyDescent="0.35">
      <c r="A571" s="256"/>
      <c r="B571" s="256" t="s">
        <v>1518</v>
      </c>
      <c r="C571" s="252" t="str">
        <f t="shared" si="47"/>
        <v>57.042.0050</v>
      </c>
      <c r="D571" s="252" t="str">
        <f t="shared" si="48"/>
        <v>57</v>
      </c>
      <c r="E571" s="164" t="s">
        <v>502</v>
      </c>
      <c r="F571" s="165" t="s">
        <v>180</v>
      </c>
      <c r="G571" s="166">
        <v>7150</v>
      </c>
      <c r="H571" s="167">
        <v>1</v>
      </c>
      <c r="I571" s="166">
        <v>7150</v>
      </c>
      <c r="J571" s="165"/>
    </row>
    <row r="572" spans="1:10" ht="409.5" x14ac:dyDescent="0.35">
      <c r="A572" s="256"/>
      <c r="B572" s="256" t="s">
        <v>1519</v>
      </c>
      <c r="C572" s="252" t="str">
        <f t="shared" si="47"/>
        <v>57.042.0330</v>
      </c>
      <c r="D572" s="252" t="str">
        <f t="shared" si="48"/>
        <v>57</v>
      </c>
      <c r="E572" s="164" t="s">
        <v>504</v>
      </c>
      <c r="F572" s="165" t="s">
        <v>180</v>
      </c>
      <c r="G572" s="166">
        <v>24820</v>
      </c>
      <c r="H572" s="167">
        <v>1</v>
      </c>
      <c r="I572" s="166">
        <v>24820</v>
      </c>
      <c r="J572" s="165"/>
    </row>
    <row r="573" spans="1:10" ht="65" x14ac:dyDescent="0.35">
      <c r="A573" s="256"/>
      <c r="B573" s="256" t="s">
        <v>1520</v>
      </c>
      <c r="C573" s="252" t="str">
        <f t="shared" si="47"/>
        <v>57.047.0000</v>
      </c>
      <c r="D573" s="252" t="str">
        <f t="shared" si="48"/>
        <v>57</v>
      </c>
      <c r="E573" s="164" t="s">
        <v>1251</v>
      </c>
      <c r="F573" s="165"/>
      <c r="G573" s="166"/>
      <c r="H573" s="167"/>
      <c r="I573" s="166"/>
      <c r="J573" s="165"/>
    </row>
    <row r="574" spans="1:10" ht="312" x14ac:dyDescent="0.35">
      <c r="A574" s="256"/>
      <c r="B574" s="256" t="s">
        <v>1521</v>
      </c>
      <c r="C574" s="252" t="str">
        <f t="shared" si="47"/>
        <v>57.047.0200</v>
      </c>
      <c r="D574" s="252" t="str">
        <f t="shared" si="48"/>
        <v>57</v>
      </c>
      <c r="E574" s="164" t="s">
        <v>506</v>
      </c>
      <c r="F574" s="165" t="s">
        <v>177</v>
      </c>
      <c r="G574" s="166">
        <v>1500</v>
      </c>
      <c r="H574" s="167">
        <v>1</v>
      </c>
      <c r="I574" s="166">
        <v>1500</v>
      </c>
      <c r="J574" s="165"/>
    </row>
    <row r="575" spans="1:10" ht="39" x14ac:dyDescent="0.35">
      <c r="A575" s="256"/>
      <c r="B575" s="256" t="s">
        <v>1522</v>
      </c>
      <c r="C575" s="252" t="str">
        <f t="shared" si="47"/>
        <v>57.072.0000</v>
      </c>
      <c r="D575" s="252" t="str">
        <f t="shared" si="48"/>
        <v>57</v>
      </c>
      <c r="E575" s="164" t="s">
        <v>1254</v>
      </c>
      <c r="F575" s="165"/>
      <c r="G575" s="166"/>
      <c r="H575" s="167"/>
      <c r="I575" s="166"/>
      <c r="J575" s="165"/>
    </row>
    <row r="576" spans="1:10" ht="208" x14ac:dyDescent="0.35">
      <c r="A576" s="256"/>
      <c r="B576" s="256" t="s">
        <v>1523</v>
      </c>
      <c r="C576" s="252" t="str">
        <f t="shared" si="47"/>
        <v>57.072.0010</v>
      </c>
      <c r="D576" s="252" t="str">
        <f t="shared" si="48"/>
        <v>57</v>
      </c>
      <c r="E576" s="164" t="s">
        <v>508</v>
      </c>
      <c r="F576" s="165" t="s">
        <v>934</v>
      </c>
      <c r="G576" s="166">
        <v>92</v>
      </c>
      <c r="H576" s="167">
        <v>6</v>
      </c>
      <c r="I576" s="166">
        <v>552</v>
      </c>
      <c r="J576" s="165"/>
    </row>
    <row r="577" spans="1:10" ht="52" x14ac:dyDescent="0.35">
      <c r="A577" s="256"/>
      <c r="B577" s="256" t="s">
        <v>1524</v>
      </c>
      <c r="C577" s="252" t="str">
        <f t="shared" si="47"/>
        <v>57.099.0000</v>
      </c>
      <c r="D577" s="252" t="str">
        <f t="shared" si="48"/>
        <v>57</v>
      </c>
      <c r="E577" s="164" t="s">
        <v>941</v>
      </c>
      <c r="F577" s="165"/>
      <c r="G577" s="166"/>
      <c r="H577" s="167"/>
      <c r="I577" s="166">
        <v>0</v>
      </c>
      <c r="J577" s="165"/>
    </row>
    <row r="578" spans="1:10" ht="325" x14ac:dyDescent="0.35">
      <c r="A578" s="256"/>
      <c r="B578" s="256" t="s">
        <v>1525</v>
      </c>
      <c r="C578" s="252" t="str">
        <f t="shared" si="47"/>
        <v>57.099.0001</v>
      </c>
      <c r="D578" s="252" t="str">
        <f t="shared" si="48"/>
        <v>57</v>
      </c>
      <c r="E578" s="164" t="s">
        <v>627</v>
      </c>
      <c r="F578" s="165" t="s">
        <v>934</v>
      </c>
      <c r="G578" s="166">
        <v>390</v>
      </c>
      <c r="H578" s="167">
        <v>30</v>
      </c>
      <c r="I578" s="166">
        <v>11700</v>
      </c>
      <c r="J578" s="165"/>
    </row>
    <row r="579" spans="1:10" ht="26" x14ac:dyDescent="0.35">
      <c r="A579" s="257"/>
      <c r="B579" s="257"/>
      <c r="C579" s="257" t="str">
        <f t="shared" si="47"/>
        <v/>
      </c>
      <c r="D579" s="253"/>
      <c r="E579" s="169" t="s">
        <v>1526</v>
      </c>
      <c r="F579" s="170"/>
      <c r="G579" s="171"/>
      <c r="H579" s="170"/>
      <c r="I579" s="171">
        <f>I580+I597+I614+I620+I626+I633</f>
        <v>4261172</v>
      </c>
      <c r="J579" s="172" t="s">
        <v>1527</v>
      </c>
    </row>
    <row r="580" spans="1:10" ht="52" x14ac:dyDescent="0.35">
      <c r="A580" s="255"/>
      <c r="B580" s="255"/>
      <c r="C580" s="255" t="str">
        <f t="shared" si="47"/>
        <v/>
      </c>
      <c r="D580" s="251"/>
      <c r="E580" s="160" t="s">
        <v>1528</v>
      </c>
      <c r="F580" s="161"/>
      <c r="G580" s="162"/>
      <c r="H580" s="161"/>
      <c r="I580" s="162">
        <f>SUM(I581:I596)</f>
        <v>2152475</v>
      </c>
      <c r="J580" s="161"/>
    </row>
    <row r="581" spans="1:10" ht="52" x14ac:dyDescent="0.35">
      <c r="A581" s="256"/>
      <c r="B581" s="256" t="s">
        <v>539</v>
      </c>
      <c r="C581" s="256" t="s">
        <v>539</v>
      </c>
      <c r="D581" s="252" t="str">
        <f t="shared" ref="D581:D596" si="49">LEFT(C581,2)</f>
        <v>02</v>
      </c>
      <c r="E581" s="164" t="s">
        <v>628</v>
      </c>
      <c r="F581" s="165" t="s">
        <v>629</v>
      </c>
      <c r="G581" s="166">
        <v>525</v>
      </c>
      <c r="H581" s="167">
        <v>45</v>
      </c>
      <c r="I581" s="166">
        <v>23625</v>
      </c>
      <c r="J581" s="165"/>
    </row>
    <row r="582" spans="1:10" ht="52" x14ac:dyDescent="0.35">
      <c r="A582" s="256"/>
      <c r="B582" s="256" t="s">
        <v>540</v>
      </c>
      <c r="C582" s="256" t="s">
        <v>540</v>
      </c>
      <c r="D582" s="252" t="str">
        <f t="shared" si="49"/>
        <v>02</v>
      </c>
      <c r="E582" s="164" t="s">
        <v>630</v>
      </c>
      <c r="F582" s="165" t="s">
        <v>629</v>
      </c>
      <c r="G582" s="166">
        <v>1070</v>
      </c>
      <c r="H582" s="167">
        <v>430</v>
      </c>
      <c r="I582" s="166">
        <v>460100</v>
      </c>
      <c r="J582" s="165"/>
    </row>
    <row r="583" spans="1:10" ht="39" x14ac:dyDescent="0.35">
      <c r="A583" s="256"/>
      <c r="B583" s="256" t="s">
        <v>542</v>
      </c>
      <c r="C583" s="256" t="s">
        <v>542</v>
      </c>
      <c r="D583" s="252" t="str">
        <f t="shared" si="49"/>
        <v>02</v>
      </c>
      <c r="E583" s="164" t="s">
        <v>631</v>
      </c>
      <c r="F583" s="165" t="s">
        <v>629</v>
      </c>
      <c r="G583" s="166">
        <v>1100</v>
      </c>
      <c r="H583" s="167">
        <v>200</v>
      </c>
      <c r="I583" s="166">
        <v>220000</v>
      </c>
      <c r="J583" s="165"/>
    </row>
    <row r="584" spans="1:10" ht="65" x14ac:dyDescent="0.35">
      <c r="A584" s="256"/>
      <c r="B584" s="256" t="s">
        <v>544</v>
      </c>
      <c r="C584" s="256" t="s">
        <v>544</v>
      </c>
      <c r="D584" s="252" t="str">
        <f t="shared" si="49"/>
        <v>02</v>
      </c>
      <c r="E584" s="164" t="s">
        <v>632</v>
      </c>
      <c r="F584" s="165" t="s">
        <v>629</v>
      </c>
      <c r="G584" s="166">
        <v>1130</v>
      </c>
      <c r="H584" s="167">
        <v>20</v>
      </c>
      <c r="I584" s="166">
        <v>22600</v>
      </c>
      <c r="J584" s="165"/>
    </row>
    <row r="585" spans="1:10" ht="52" x14ac:dyDescent="0.35">
      <c r="A585" s="256"/>
      <c r="B585" s="256" t="s">
        <v>546</v>
      </c>
      <c r="C585" s="256" t="s">
        <v>546</v>
      </c>
      <c r="D585" s="252" t="str">
        <f t="shared" si="49"/>
        <v>02</v>
      </c>
      <c r="E585" s="164" t="s">
        <v>633</v>
      </c>
      <c r="F585" s="165" t="s">
        <v>629</v>
      </c>
      <c r="G585" s="166">
        <v>1230</v>
      </c>
      <c r="H585" s="167">
        <v>60</v>
      </c>
      <c r="I585" s="166">
        <v>73800</v>
      </c>
      <c r="J585" s="165"/>
    </row>
    <row r="586" spans="1:10" ht="65" x14ac:dyDescent="0.35">
      <c r="A586" s="256"/>
      <c r="B586" s="256" t="s">
        <v>548</v>
      </c>
      <c r="C586" s="256" t="s">
        <v>548</v>
      </c>
      <c r="D586" s="252" t="str">
        <f t="shared" si="49"/>
        <v>02</v>
      </c>
      <c r="E586" s="164" t="s">
        <v>634</v>
      </c>
      <c r="F586" s="165" t="s">
        <v>629</v>
      </c>
      <c r="G586" s="166">
        <v>35</v>
      </c>
      <c r="H586" s="167">
        <v>60</v>
      </c>
      <c r="I586" s="166">
        <v>2100</v>
      </c>
      <c r="J586" s="165"/>
    </row>
    <row r="587" spans="1:10" ht="91" x14ac:dyDescent="0.35">
      <c r="A587" s="256"/>
      <c r="B587" s="256" t="s">
        <v>550</v>
      </c>
      <c r="C587" s="256" t="s">
        <v>550</v>
      </c>
      <c r="D587" s="252" t="str">
        <f t="shared" si="49"/>
        <v>02</v>
      </c>
      <c r="E587" s="164" t="s">
        <v>635</v>
      </c>
      <c r="F587" s="165" t="s">
        <v>636</v>
      </c>
      <c r="G587" s="166">
        <v>35</v>
      </c>
      <c r="H587" s="167">
        <v>1100</v>
      </c>
      <c r="I587" s="166">
        <v>38500</v>
      </c>
      <c r="J587" s="165"/>
    </row>
    <row r="588" spans="1:10" ht="409.5" x14ac:dyDescent="0.35">
      <c r="A588" s="256"/>
      <c r="B588" s="256" t="s">
        <v>551</v>
      </c>
      <c r="C588" s="256" t="s">
        <v>551</v>
      </c>
      <c r="D588" s="252" t="str">
        <f t="shared" si="49"/>
        <v>02</v>
      </c>
      <c r="E588" s="164" t="s">
        <v>637</v>
      </c>
      <c r="F588" s="165" t="s">
        <v>1529</v>
      </c>
      <c r="G588" s="166">
        <v>510</v>
      </c>
      <c r="H588" s="167">
        <v>90</v>
      </c>
      <c r="I588" s="166">
        <v>45900</v>
      </c>
      <c r="J588" s="165"/>
    </row>
    <row r="589" spans="1:10" ht="156" x14ac:dyDescent="0.35">
      <c r="A589" s="256"/>
      <c r="B589" s="256" t="s">
        <v>552</v>
      </c>
      <c r="C589" s="256" t="s">
        <v>552</v>
      </c>
      <c r="D589" s="252" t="str">
        <f t="shared" si="49"/>
        <v>02</v>
      </c>
      <c r="E589" s="164" t="s">
        <v>638</v>
      </c>
      <c r="F589" s="165" t="s">
        <v>639</v>
      </c>
      <c r="G589" s="166">
        <v>4490</v>
      </c>
      <c r="H589" s="167">
        <v>25</v>
      </c>
      <c r="I589" s="166">
        <v>112250</v>
      </c>
      <c r="J589" s="165"/>
    </row>
    <row r="590" spans="1:10" ht="208" x14ac:dyDescent="0.35">
      <c r="A590" s="256"/>
      <c r="B590" s="256" t="s">
        <v>553</v>
      </c>
      <c r="C590" s="256" t="s">
        <v>553</v>
      </c>
      <c r="D590" s="252" t="str">
        <f t="shared" si="49"/>
        <v>19</v>
      </c>
      <c r="E590" s="164" t="s">
        <v>641</v>
      </c>
      <c r="F590" s="165" t="s">
        <v>639</v>
      </c>
      <c r="G590" s="166">
        <v>16860</v>
      </c>
      <c r="H590" s="167">
        <v>60</v>
      </c>
      <c r="I590" s="166">
        <v>1011600</v>
      </c>
      <c r="J590" s="165"/>
    </row>
    <row r="591" spans="1:10" ht="117" x14ac:dyDescent="0.35">
      <c r="A591" s="256"/>
      <c r="B591" s="256" t="s">
        <v>554</v>
      </c>
      <c r="C591" s="256" t="s">
        <v>554</v>
      </c>
      <c r="D591" s="252" t="str">
        <f t="shared" si="49"/>
        <v>19</v>
      </c>
      <c r="E591" s="164" t="s">
        <v>642</v>
      </c>
      <c r="F591" s="165" t="s">
        <v>643</v>
      </c>
      <c r="G591" s="166">
        <v>19.100000000000001</v>
      </c>
      <c r="H591" s="167">
        <v>2400</v>
      </c>
      <c r="I591" s="166">
        <v>45840</v>
      </c>
      <c r="J591" s="165"/>
    </row>
    <row r="592" spans="1:10" ht="104" x14ac:dyDescent="0.35">
      <c r="A592" s="256"/>
      <c r="B592" s="256" t="s">
        <v>556</v>
      </c>
      <c r="C592" s="256" t="s">
        <v>556</v>
      </c>
      <c r="D592" s="252" t="str">
        <f t="shared" si="49"/>
        <v>23</v>
      </c>
      <c r="E592" s="164" t="s">
        <v>644</v>
      </c>
      <c r="F592" s="165" t="s">
        <v>757</v>
      </c>
      <c r="G592" s="166">
        <v>510</v>
      </c>
      <c r="H592" s="167">
        <v>84</v>
      </c>
      <c r="I592" s="166">
        <v>42840</v>
      </c>
      <c r="J592" s="165"/>
    </row>
    <row r="593" spans="1:10" ht="52" x14ac:dyDescent="0.35">
      <c r="A593" s="256"/>
      <c r="B593" s="256" t="s">
        <v>558</v>
      </c>
      <c r="C593" s="256" t="s">
        <v>558</v>
      </c>
      <c r="D593" s="252" t="str">
        <f t="shared" si="49"/>
        <v>23</v>
      </c>
      <c r="E593" s="164" t="s">
        <v>645</v>
      </c>
      <c r="F593" s="165" t="s">
        <v>757</v>
      </c>
      <c r="G593" s="166">
        <v>31</v>
      </c>
      <c r="H593" s="167">
        <v>170</v>
      </c>
      <c r="I593" s="166">
        <v>5270</v>
      </c>
      <c r="J593" s="165"/>
    </row>
    <row r="594" spans="1:10" ht="182" x14ac:dyDescent="0.35">
      <c r="A594" s="256"/>
      <c r="B594" s="256" t="s">
        <v>560</v>
      </c>
      <c r="C594" s="256" t="s">
        <v>560</v>
      </c>
      <c r="D594" s="252" t="str">
        <f t="shared" si="49"/>
        <v>02</v>
      </c>
      <c r="E594" s="164" t="s">
        <v>646</v>
      </c>
      <c r="F594" s="165" t="s">
        <v>639</v>
      </c>
      <c r="G594" s="166">
        <v>4490</v>
      </c>
      <c r="H594" s="167">
        <v>5</v>
      </c>
      <c r="I594" s="166">
        <v>22450</v>
      </c>
      <c r="J594" s="165"/>
    </row>
    <row r="595" spans="1:10" ht="65" x14ac:dyDescent="0.35">
      <c r="A595" s="256"/>
      <c r="B595" s="256" t="s">
        <v>561</v>
      </c>
      <c r="C595" s="256" t="s">
        <v>561</v>
      </c>
      <c r="D595" s="252" t="str">
        <f t="shared" si="49"/>
        <v>51</v>
      </c>
      <c r="E595" s="164" t="s">
        <v>648</v>
      </c>
      <c r="F595" s="165" t="s">
        <v>629</v>
      </c>
      <c r="G595" s="166">
        <v>64</v>
      </c>
      <c r="H595" s="167">
        <v>400</v>
      </c>
      <c r="I595" s="166">
        <v>25600</v>
      </c>
      <c r="J595" s="165"/>
    </row>
    <row r="596" spans="1:10" x14ac:dyDescent="0.35">
      <c r="A596" s="256"/>
      <c r="B596" s="256"/>
      <c r="C596" s="252" t="str">
        <f>MID(B596,3,11)</f>
        <v/>
      </c>
      <c r="D596" s="252" t="str">
        <f t="shared" si="49"/>
        <v/>
      </c>
      <c r="E596" s="164"/>
      <c r="F596" s="165"/>
      <c r="G596" s="166"/>
      <c r="H596" s="167"/>
      <c r="I596" s="166"/>
      <c r="J596" s="165"/>
    </row>
    <row r="597" spans="1:10" x14ac:dyDescent="0.35">
      <c r="A597" s="255"/>
      <c r="B597" s="255" t="s">
        <v>1530</v>
      </c>
      <c r="C597" s="255"/>
      <c r="D597" s="251"/>
      <c r="E597" s="160" t="s">
        <v>1531</v>
      </c>
      <c r="F597" s="161"/>
      <c r="G597" s="162"/>
      <c r="H597" s="161"/>
      <c r="I597" s="162">
        <f>SUM(I598:I613)</f>
        <v>1893372</v>
      </c>
      <c r="J597" s="161"/>
    </row>
    <row r="598" spans="1:10" ht="39" x14ac:dyDescent="0.35">
      <c r="A598" s="256"/>
      <c r="B598" s="256" t="s">
        <v>562</v>
      </c>
      <c r="C598" s="256" t="s">
        <v>562</v>
      </c>
      <c r="D598" s="252" t="str">
        <f t="shared" ref="D598:D613" si="50">LEFT(C598,2)</f>
        <v>51</v>
      </c>
      <c r="E598" s="164" t="s">
        <v>649</v>
      </c>
      <c r="F598" s="165" t="s">
        <v>650</v>
      </c>
      <c r="G598" s="166">
        <v>2.7</v>
      </c>
      <c r="H598" s="167">
        <v>7500</v>
      </c>
      <c r="I598" s="166">
        <v>20250</v>
      </c>
      <c r="J598" s="165"/>
    </row>
    <row r="599" spans="1:10" x14ac:dyDescent="0.35">
      <c r="A599" s="256"/>
      <c r="B599" s="256" t="s">
        <v>563</v>
      </c>
      <c r="C599" s="256" t="s">
        <v>563</v>
      </c>
      <c r="D599" s="252" t="str">
        <f t="shared" si="50"/>
        <v>51</v>
      </c>
      <c r="E599" s="164" t="s">
        <v>651</v>
      </c>
      <c r="F599" s="165" t="s">
        <v>652</v>
      </c>
      <c r="G599" s="166">
        <v>46</v>
      </c>
      <c r="H599" s="167">
        <v>5000</v>
      </c>
      <c r="I599" s="166">
        <v>230000</v>
      </c>
      <c r="J599" s="165"/>
    </row>
    <row r="600" spans="1:10" ht="91" x14ac:dyDescent="0.35">
      <c r="A600" s="256"/>
      <c r="B600" s="256" t="s">
        <v>564</v>
      </c>
      <c r="C600" s="256" t="s">
        <v>564</v>
      </c>
      <c r="D600" s="252" t="str">
        <f t="shared" si="50"/>
        <v>51</v>
      </c>
      <c r="E600" s="164" t="s">
        <v>653</v>
      </c>
      <c r="F600" s="165" t="s">
        <v>650</v>
      </c>
      <c r="G600" s="166">
        <v>41</v>
      </c>
      <c r="H600" s="167">
        <v>7190</v>
      </c>
      <c r="I600" s="166">
        <v>294790</v>
      </c>
      <c r="J600" s="165"/>
    </row>
    <row r="601" spans="1:10" ht="104" x14ac:dyDescent="0.35">
      <c r="A601" s="256"/>
      <c r="B601" s="256" t="s">
        <v>565</v>
      </c>
      <c r="C601" s="256" t="s">
        <v>565</v>
      </c>
      <c r="D601" s="252" t="str">
        <f t="shared" si="50"/>
        <v>51</v>
      </c>
      <c r="E601" s="164" t="s">
        <v>654</v>
      </c>
      <c r="F601" s="165" t="s">
        <v>650</v>
      </c>
      <c r="G601" s="166">
        <v>44</v>
      </c>
      <c r="H601" s="167">
        <v>7190</v>
      </c>
      <c r="I601" s="166">
        <v>316360</v>
      </c>
      <c r="J601" s="165"/>
    </row>
    <row r="602" spans="1:10" ht="104" x14ac:dyDescent="0.35">
      <c r="A602" s="256"/>
      <c r="B602" s="256" t="s">
        <v>566</v>
      </c>
      <c r="C602" s="256" t="s">
        <v>566</v>
      </c>
      <c r="D602" s="252" t="str">
        <f t="shared" si="50"/>
        <v>51</v>
      </c>
      <c r="E602" s="164" t="s">
        <v>655</v>
      </c>
      <c r="F602" s="165" t="s">
        <v>650</v>
      </c>
      <c r="G602" s="166">
        <v>37</v>
      </c>
      <c r="H602" s="167">
        <v>7190</v>
      </c>
      <c r="I602" s="166">
        <v>266030</v>
      </c>
      <c r="J602" s="165"/>
    </row>
    <row r="603" spans="1:10" ht="65" x14ac:dyDescent="0.35">
      <c r="A603" s="256"/>
      <c r="B603" s="256" t="s">
        <v>567</v>
      </c>
      <c r="C603" s="256" t="s">
        <v>567</v>
      </c>
      <c r="D603" s="252" t="str">
        <f t="shared" si="50"/>
        <v>51</v>
      </c>
      <c r="E603" s="164" t="s">
        <v>656</v>
      </c>
      <c r="F603" s="165" t="s">
        <v>650</v>
      </c>
      <c r="G603" s="166">
        <v>1</v>
      </c>
      <c r="H603" s="167">
        <v>7190</v>
      </c>
      <c r="I603" s="166">
        <v>7190</v>
      </c>
      <c r="J603" s="165"/>
    </row>
    <row r="604" spans="1:10" ht="65" x14ac:dyDescent="0.35">
      <c r="A604" s="256"/>
      <c r="B604" s="256" t="s">
        <v>567</v>
      </c>
      <c r="C604" s="256" t="s">
        <v>567</v>
      </c>
      <c r="D604" s="252" t="str">
        <f t="shared" si="50"/>
        <v>51</v>
      </c>
      <c r="E604" s="164" t="s">
        <v>656</v>
      </c>
      <c r="F604" s="165" t="s">
        <v>650</v>
      </c>
      <c r="G604" s="166">
        <v>1</v>
      </c>
      <c r="H604" s="167">
        <v>7190</v>
      </c>
      <c r="I604" s="166">
        <v>7190</v>
      </c>
      <c r="J604" s="165"/>
    </row>
    <row r="605" spans="1:10" ht="52" x14ac:dyDescent="0.35">
      <c r="A605" s="256"/>
      <c r="B605" s="256" t="s">
        <v>568</v>
      </c>
      <c r="C605" s="256" t="s">
        <v>568</v>
      </c>
      <c r="D605" s="252" t="str">
        <f t="shared" si="50"/>
        <v>51</v>
      </c>
      <c r="E605" s="164" t="s">
        <v>657</v>
      </c>
      <c r="F605" s="165" t="s">
        <v>650</v>
      </c>
      <c r="G605" s="166">
        <v>1.2</v>
      </c>
      <c r="H605" s="167">
        <v>7190</v>
      </c>
      <c r="I605" s="166">
        <v>8628</v>
      </c>
      <c r="J605" s="165"/>
    </row>
    <row r="606" spans="1:10" x14ac:dyDescent="0.35">
      <c r="A606" s="256"/>
      <c r="B606" s="256" t="s">
        <v>569</v>
      </c>
      <c r="C606" s="256" t="s">
        <v>569</v>
      </c>
      <c r="D606" s="252" t="str">
        <f t="shared" si="50"/>
        <v>51</v>
      </c>
      <c r="E606" s="164" t="s">
        <v>658</v>
      </c>
      <c r="F606" s="165" t="s">
        <v>652</v>
      </c>
      <c r="G606" s="166">
        <v>125</v>
      </c>
      <c r="H606" s="167">
        <v>3300</v>
      </c>
      <c r="I606" s="166">
        <v>412500</v>
      </c>
      <c r="J606" s="165"/>
    </row>
    <row r="607" spans="1:10" ht="39" x14ac:dyDescent="0.35">
      <c r="A607" s="256"/>
      <c r="B607" s="256" t="s">
        <v>570</v>
      </c>
      <c r="C607" s="256" t="s">
        <v>570</v>
      </c>
      <c r="D607" s="252" t="str">
        <f t="shared" si="50"/>
        <v>51</v>
      </c>
      <c r="E607" s="164" t="s">
        <v>659</v>
      </c>
      <c r="F607" s="165" t="s">
        <v>129</v>
      </c>
      <c r="G607" s="166">
        <v>86</v>
      </c>
      <c r="H607" s="167">
        <v>89</v>
      </c>
      <c r="I607" s="166">
        <v>7654</v>
      </c>
      <c r="J607" s="165"/>
    </row>
    <row r="608" spans="1:10" ht="91" x14ac:dyDescent="0.35">
      <c r="A608" s="256"/>
      <c r="B608" s="256" t="s">
        <v>571</v>
      </c>
      <c r="C608" s="256" t="s">
        <v>571</v>
      </c>
      <c r="D608" s="252" t="str">
        <f t="shared" si="50"/>
        <v>51</v>
      </c>
      <c r="E608" s="164" t="s">
        <v>660</v>
      </c>
      <c r="F608" s="165" t="s">
        <v>129</v>
      </c>
      <c r="G608" s="166">
        <v>165</v>
      </c>
      <c r="H608" s="167">
        <v>30</v>
      </c>
      <c r="I608" s="166">
        <v>4950</v>
      </c>
      <c r="J608" s="165"/>
    </row>
    <row r="609" spans="1:10" ht="52" x14ac:dyDescent="0.35">
      <c r="A609" s="256"/>
      <c r="B609" s="256" t="s">
        <v>572</v>
      </c>
      <c r="C609" s="256" t="s">
        <v>572</v>
      </c>
      <c r="D609" s="252" t="str">
        <f t="shared" si="50"/>
        <v>51</v>
      </c>
      <c r="E609" s="164" t="s">
        <v>661</v>
      </c>
      <c r="F609" s="165" t="s">
        <v>650</v>
      </c>
      <c r="G609" s="166">
        <v>2200</v>
      </c>
      <c r="H609" s="167">
        <v>60</v>
      </c>
      <c r="I609" s="166">
        <v>132000</v>
      </c>
      <c r="J609" s="165"/>
    </row>
    <row r="610" spans="1:10" ht="26" x14ac:dyDescent="0.35">
      <c r="A610" s="256"/>
      <c r="B610" s="256" t="s">
        <v>573</v>
      </c>
      <c r="C610" s="256" t="s">
        <v>573</v>
      </c>
      <c r="D610" s="252" t="str">
        <f t="shared" si="50"/>
        <v>51</v>
      </c>
      <c r="E610" s="164" t="s">
        <v>662</v>
      </c>
      <c r="F610" s="165" t="s">
        <v>650</v>
      </c>
      <c r="G610" s="166">
        <v>765</v>
      </c>
      <c r="H610" s="167">
        <v>30</v>
      </c>
      <c r="I610" s="166">
        <v>22950</v>
      </c>
      <c r="J610" s="165"/>
    </row>
    <row r="611" spans="1:10" ht="39" x14ac:dyDescent="0.35">
      <c r="A611" s="256"/>
      <c r="B611" s="256" t="s">
        <v>574</v>
      </c>
      <c r="C611" s="256" t="s">
        <v>574</v>
      </c>
      <c r="D611" s="252" t="str">
        <f t="shared" si="50"/>
        <v>51</v>
      </c>
      <c r="E611" s="164" t="s">
        <v>663</v>
      </c>
      <c r="F611" s="165" t="s">
        <v>820</v>
      </c>
      <c r="G611" s="166">
        <v>1940</v>
      </c>
      <c r="H611" s="167">
        <v>2</v>
      </c>
      <c r="I611" s="166">
        <v>3880</v>
      </c>
      <c r="J611" s="165"/>
    </row>
    <row r="612" spans="1:10" ht="117" x14ac:dyDescent="0.35">
      <c r="A612" s="256"/>
      <c r="B612" s="256" t="s">
        <v>575</v>
      </c>
      <c r="C612" s="256" t="s">
        <v>575</v>
      </c>
      <c r="D612" s="252" t="str">
        <f t="shared" si="50"/>
        <v>51</v>
      </c>
      <c r="E612" s="164" t="s">
        <v>664</v>
      </c>
      <c r="F612" s="165" t="s">
        <v>129</v>
      </c>
      <c r="G612" s="166">
        <v>300</v>
      </c>
      <c r="H612" s="167">
        <v>530</v>
      </c>
      <c r="I612" s="166">
        <v>159000</v>
      </c>
      <c r="J612" s="165"/>
    </row>
    <row r="613" spans="1:10" x14ac:dyDescent="0.35">
      <c r="A613" s="256"/>
      <c r="B613" s="256"/>
      <c r="C613" s="252" t="str">
        <f>MID(B613,3,11)</f>
        <v/>
      </c>
      <c r="D613" s="252" t="str">
        <f t="shared" si="50"/>
        <v/>
      </c>
      <c r="E613" s="164"/>
      <c r="F613" s="165"/>
      <c r="G613" s="166"/>
      <c r="H613" s="167"/>
      <c r="I613" s="166"/>
      <c r="J613" s="165"/>
    </row>
    <row r="614" spans="1:10" ht="26" x14ac:dyDescent="0.35">
      <c r="A614" s="255"/>
      <c r="B614" s="255" t="s">
        <v>1532</v>
      </c>
      <c r="C614" s="255" t="str">
        <f>MID(B614,3,11)</f>
        <v/>
      </c>
      <c r="D614" s="251"/>
      <c r="E614" s="160" t="s">
        <v>1533</v>
      </c>
      <c r="F614" s="161" t="s">
        <v>1534</v>
      </c>
      <c r="G614" s="162"/>
      <c r="H614" s="161"/>
      <c r="I614" s="162">
        <f>SUM(I615:I619)</f>
        <v>147100</v>
      </c>
      <c r="J614" s="161"/>
    </row>
    <row r="615" spans="1:10" ht="52" x14ac:dyDescent="0.35">
      <c r="A615" s="256"/>
      <c r="B615" s="256" t="s">
        <v>1535</v>
      </c>
      <c r="C615" s="252"/>
      <c r="D615" s="252" t="str">
        <f t="shared" ref="D615:D619" si="51">LEFT(C615,2)</f>
        <v/>
      </c>
      <c r="E615" s="164" t="s">
        <v>1536</v>
      </c>
      <c r="F615" s="165" t="s">
        <v>1534</v>
      </c>
      <c r="G615" s="166"/>
      <c r="H615" s="167"/>
      <c r="I615" s="166"/>
      <c r="J615" s="165"/>
    </row>
    <row r="616" spans="1:10" ht="377" x14ac:dyDescent="0.35">
      <c r="A616" s="256"/>
      <c r="B616" s="256" t="s">
        <v>576</v>
      </c>
      <c r="C616" s="256" t="s">
        <v>576</v>
      </c>
      <c r="D616" s="252" t="str">
        <f t="shared" si="51"/>
        <v>57</v>
      </c>
      <c r="E616" s="164" t="s">
        <v>665</v>
      </c>
      <c r="F616" s="165" t="s">
        <v>129</v>
      </c>
      <c r="G616" s="166">
        <v>317</v>
      </c>
      <c r="H616" s="167">
        <v>50</v>
      </c>
      <c r="I616" s="166">
        <v>15850</v>
      </c>
      <c r="J616" s="165"/>
    </row>
    <row r="617" spans="1:10" ht="377" x14ac:dyDescent="0.35">
      <c r="A617" s="256"/>
      <c r="B617" s="256" t="s">
        <v>577</v>
      </c>
      <c r="C617" s="256" t="s">
        <v>577</v>
      </c>
      <c r="D617" s="252" t="str">
        <f t="shared" si="51"/>
        <v>57</v>
      </c>
      <c r="E617" s="164" t="s">
        <v>666</v>
      </c>
      <c r="F617" s="165" t="s">
        <v>129</v>
      </c>
      <c r="G617" s="166">
        <v>391</v>
      </c>
      <c r="H617" s="167">
        <v>150</v>
      </c>
      <c r="I617" s="166">
        <v>58650</v>
      </c>
      <c r="J617" s="165"/>
    </row>
    <row r="618" spans="1:10" ht="377" x14ac:dyDescent="0.35">
      <c r="A618" s="256"/>
      <c r="B618" s="256" t="s">
        <v>578</v>
      </c>
      <c r="C618" s="256" t="s">
        <v>578</v>
      </c>
      <c r="D618" s="252" t="str">
        <f t="shared" si="51"/>
        <v>57</v>
      </c>
      <c r="E618" s="164" t="s">
        <v>667</v>
      </c>
      <c r="F618" s="165" t="s">
        <v>129</v>
      </c>
      <c r="G618" s="166">
        <v>484</v>
      </c>
      <c r="H618" s="167">
        <v>150</v>
      </c>
      <c r="I618" s="166">
        <v>72600</v>
      </c>
      <c r="J618" s="165"/>
    </row>
    <row r="619" spans="1:10" x14ac:dyDescent="0.35">
      <c r="A619" s="256"/>
      <c r="B619" s="256" t="s">
        <v>1534</v>
      </c>
      <c r="C619" s="252" t="str">
        <f>MID(B619,3,11)</f>
        <v/>
      </c>
      <c r="D619" s="252" t="str">
        <f t="shared" si="51"/>
        <v/>
      </c>
      <c r="E619" s="164"/>
      <c r="F619" s="165"/>
      <c r="G619" s="166"/>
      <c r="H619" s="167"/>
      <c r="I619" s="166">
        <v>0</v>
      </c>
      <c r="J619" s="165"/>
    </row>
    <row r="620" spans="1:10" ht="26" x14ac:dyDescent="0.35">
      <c r="A620" s="255"/>
      <c r="B620" s="255" t="s">
        <v>1537</v>
      </c>
      <c r="C620" s="255"/>
      <c r="D620" s="251"/>
      <c r="E620" s="160" t="s">
        <v>95</v>
      </c>
      <c r="F620" s="161" t="s">
        <v>1534</v>
      </c>
      <c r="G620" s="162" t="s">
        <v>1534</v>
      </c>
      <c r="H620" s="161" t="s">
        <v>1534</v>
      </c>
      <c r="I620" s="162">
        <f>SUM(I621:I625)</f>
        <v>15605</v>
      </c>
      <c r="J620" s="161"/>
    </row>
    <row r="621" spans="1:10" ht="52" x14ac:dyDescent="0.35">
      <c r="A621" s="256"/>
      <c r="B621" s="256" t="s">
        <v>1538</v>
      </c>
      <c r="C621" s="252"/>
      <c r="D621" s="252" t="str">
        <f t="shared" ref="D621:D625" si="52">LEFT(C621,2)</f>
        <v/>
      </c>
      <c r="E621" s="164" t="s">
        <v>1536</v>
      </c>
      <c r="F621" s="165" t="s">
        <v>1534</v>
      </c>
      <c r="G621" s="166" t="s">
        <v>1534</v>
      </c>
      <c r="H621" s="167" t="s">
        <v>1534</v>
      </c>
      <c r="I621" s="166"/>
      <c r="J621" s="165"/>
    </row>
    <row r="622" spans="1:10" ht="286" x14ac:dyDescent="0.35">
      <c r="A622" s="256"/>
      <c r="B622" s="256" t="s">
        <v>1539</v>
      </c>
      <c r="C622" s="252" t="str">
        <f t="shared" ref="C622:C624" si="53">MID(B622,4,11)</f>
        <v>57.011.3010</v>
      </c>
      <c r="D622" s="252" t="str">
        <f t="shared" si="52"/>
        <v>57</v>
      </c>
      <c r="E622" s="164" t="s">
        <v>668</v>
      </c>
      <c r="F622" s="165" t="s">
        <v>820</v>
      </c>
      <c r="G622" s="166">
        <v>322</v>
      </c>
      <c r="H622" s="167">
        <v>5</v>
      </c>
      <c r="I622" s="166">
        <v>1610</v>
      </c>
      <c r="J622" s="165"/>
    </row>
    <row r="623" spans="1:10" ht="286" x14ac:dyDescent="0.35">
      <c r="A623" s="256"/>
      <c r="B623" s="256" t="s">
        <v>1540</v>
      </c>
      <c r="C623" s="252" t="str">
        <f t="shared" si="53"/>
        <v>57.011.3020</v>
      </c>
      <c r="D623" s="252" t="str">
        <f t="shared" si="52"/>
        <v>57</v>
      </c>
      <c r="E623" s="164" t="s">
        <v>669</v>
      </c>
      <c r="F623" s="165" t="s">
        <v>820</v>
      </c>
      <c r="G623" s="166">
        <v>471</v>
      </c>
      <c r="H623" s="167">
        <v>10</v>
      </c>
      <c r="I623" s="166">
        <v>4710</v>
      </c>
      <c r="J623" s="165"/>
    </row>
    <row r="624" spans="1:10" ht="286" x14ac:dyDescent="0.35">
      <c r="A624" s="256"/>
      <c r="B624" s="256" t="s">
        <v>1541</v>
      </c>
      <c r="C624" s="252" t="str">
        <f t="shared" si="53"/>
        <v>57.011.3030</v>
      </c>
      <c r="D624" s="252" t="str">
        <f t="shared" si="52"/>
        <v>57</v>
      </c>
      <c r="E624" s="164" t="s">
        <v>670</v>
      </c>
      <c r="F624" s="165" t="s">
        <v>820</v>
      </c>
      <c r="G624" s="166">
        <v>619</v>
      </c>
      <c r="H624" s="167">
        <v>15</v>
      </c>
      <c r="I624" s="166">
        <v>9285</v>
      </c>
      <c r="J624" s="165"/>
    </row>
    <row r="625" spans="1:10" x14ac:dyDescent="0.35">
      <c r="A625" s="256"/>
      <c r="B625" s="256" t="s">
        <v>1534</v>
      </c>
      <c r="C625" s="252" t="str">
        <f>MID(B625,3,11)</f>
        <v/>
      </c>
      <c r="D625" s="252" t="str">
        <f t="shared" si="52"/>
        <v/>
      </c>
      <c r="E625" s="164"/>
      <c r="F625" s="165"/>
      <c r="G625" s="166"/>
      <c r="H625" s="167"/>
      <c r="I625" s="166">
        <v>0</v>
      </c>
      <c r="J625" s="165"/>
    </row>
    <row r="626" spans="1:10" ht="52" x14ac:dyDescent="0.35">
      <c r="A626" s="255"/>
      <c r="B626" s="255" t="s">
        <v>1542</v>
      </c>
      <c r="C626" s="255"/>
      <c r="D626" s="251"/>
      <c r="E626" s="160" t="s">
        <v>1233</v>
      </c>
      <c r="F626" s="161" t="s">
        <v>1534</v>
      </c>
      <c r="G626" s="162" t="s">
        <v>1534</v>
      </c>
      <c r="H626" s="161" t="s">
        <v>1534</v>
      </c>
      <c r="I626" s="162">
        <f>SUM(I627:I632)</f>
        <v>17620</v>
      </c>
      <c r="J626" s="161"/>
    </row>
    <row r="627" spans="1:10" ht="221" x14ac:dyDescent="0.35">
      <c r="A627" s="256"/>
      <c r="B627" s="256" t="s">
        <v>1543</v>
      </c>
      <c r="C627" s="252" t="str">
        <f>MID(B627,4,11)</f>
        <v>57.026.0023</v>
      </c>
      <c r="D627" s="252" t="str">
        <f t="shared" ref="D627:D632" si="54">LEFT(C627,2)</f>
        <v>57</v>
      </c>
      <c r="E627" s="164" t="s">
        <v>671</v>
      </c>
      <c r="F627" s="165" t="s">
        <v>1544</v>
      </c>
      <c r="G627" s="166">
        <v>2560</v>
      </c>
      <c r="H627" s="167">
        <v>1</v>
      </c>
      <c r="I627" s="166">
        <v>2560</v>
      </c>
      <c r="J627" s="165"/>
    </row>
    <row r="628" spans="1:10" ht="221" x14ac:dyDescent="0.35">
      <c r="A628" s="256"/>
      <c r="B628" s="256" t="s">
        <v>1545</v>
      </c>
      <c r="C628" s="252" t="str">
        <f t="shared" ref="C628:C631" si="55">MID(B628,4,11)</f>
        <v>57.026.0031</v>
      </c>
      <c r="D628" s="252" t="str">
        <f t="shared" si="54"/>
        <v>57</v>
      </c>
      <c r="E628" s="164" t="s">
        <v>672</v>
      </c>
      <c r="F628" s="165" t="s">
        <v>1544</v>
      </c>
      <c r="G628" s="166">
        <v>3480</v>
      </c>
      <c r="H628" s="167">
        <v>2</v>
      </c>
      <c r="I628" s="166">
        <v>6960</v>
      </c>
      <c r="J628" s="165"/>
    </row>
    <row r="629" spans="1:10" ht="221" x14ac:dyDescent="0.35">
      <c r="A629" s="256"/>
      <c r="B629" s="256" t="s">
        <v>1546</v>
      </c>
      <c r="C629" s="252" t="str">
        <f t="shared" si="55"/>
        <v>57.026.0041</v>
      </c>
      <c r="D629" s="252" t="str">
        <f t="shared" si="54"/>
        <v>57</v>
      </c>
      <c r="E629" s="164" t="s">
        <v>673</v>
      </c>
      <c r="F629" s="165" t="s">
        <v>1544</v>
      </c>
      <c r="G629" s="166">
        <v>4890</v>
      </c>
      <c r="H629" s="167">
        <v>1</v>
      </c>
      <c r="I629" s="166">
        <v>4890</v>
      </c>
      <c r="J629" s="165"/>
    </row>
    <row r="630" spans="1:10" ht="78" x14ac:dyDescent="0.35">
      <c r="A630" s="256"/>
      <c r="B630" s="256" t="s">
        <v>1547</v>
      </c>
      <c r="C630" s="252" t="str">
        <f t="shared" si="55"/>
        <v>57.026.0070</v>
      </c>
      <c r="D630" s="252" t="str">
        <f t="shared" si="54"/>
        <v>57</v>
      </c>
      <c r="E630" s="164" t="s">
        <v>674</v>
      </c>
      <c r="F630" s="165" t="s">
        <v>820</v>
      </c>
      <c r="G630" s="166">
        <v>860</v>
      </c>
      <c r="H630" s="167">
        <v>2</v>
      </c>
      <c r="I630" s="166">
        <v>1720</v>
      </c>
      <c r="J630" s="165"/>
    </row>
    <row r="631" spans="1:10" ht="78" x14ac:dyDescent="0.35">
      <c r="A631" s="256"/>
      <c r="B631" s="256" t="s">
        <v>1548</v>
      </c>
      <c r="C631" s="252" t="str">
        <f t="shared" si="55"/>
        <v>57.026.0080</v>
      </c>
      <c r="D631" s="252" t="str">
        <f t="shared" si="54"/>
        <v>57</v>
      </c>
      <c r="E631" s="164" t="s">
        <v>675</v>
      </c>
      <c r="F631" s="165" t="s">
        <v>820</v>
      </c>
      <c r="G631" s="166">
        <v>1490</v>
      </c>
      <c r="H631" s="167">
        <v>1</v>
      </c>
      <c r="I631" s="166">
        <v>1490</v>
      </c>
      <c r="J631" s="165"/>
    </row>
    <row r="632" spans="1:10" x14ac:dyDescent="0.35">
      <c r="A632" s="256"/>
      <c r="B632" s="256"/>
      <c r="C632" s="252" t="str">
        <f>MID(B632,3,11)</f>
        <v/>
      </c>
      <c r="D632" s="252" t="str">
        <f t="shared" si="54"/>
        <v/>
      </c>
      <c r="E632" s="164"/>
      <c r="F632" s="165"/>
      <c r="G632" s="166"/>
      <c r="H632" s="167"/>
      <c r="I632" s="166"/>
      <c r="J632" s="165"/>
    </row>
    <row r="633" spans="1:10" x14ac:dyDescent="0.35">
      <c r="A633" s="255"/>
      <c r="B633" s="255" t="s">
        <v>1549</v>
      </c>
      <c r="C633" s="255" t="str">
        <f>MID(B633,3,11)</f>
        <v/>
      </c>
      <c r="D633" s="251"/>
      <c r="E633" s="160" t="s">
        <v>96</v>
      </c>
      <c r="F633" s="161" t="s">
        <v>1534</v>
      </c>
      <c r="G633" s="162"/>
      <c r="H633" s="161"/>
      <c r="I633" s="162">
        <f>SUM(I634:I634)</f>
        <v>35000</v>
      </c>
      <c r="J633" s="161"/>
    </row>
    <row r="634" spans="1:10" ht="104" x14ac:dyDescent="0.35">
      <c r="A634" s="256"/>
      <c r="B634" s="256" t="s">
        <v>1550</v>
      </c>
      <c r="C634" s="252"/>
      <c r="D634" s="252" t="str">
        <f t="shared" ref="D634" si="56">LEFT(C634,2)</f>
        <v/>
      </c>
      <c r="E634" s="164" t="s">
        <v>676</v>
      </c>
      <c r="F634" s="165" t="s">
        <v>1544</v>
      </c>
      <c r="G634" s="166">
        <v>35000</v>
      </c>
      <c r="H634" s="167">
        <v>1</v>
      </c>
      <c r="I634" s="166">
        <v>35000</v>
      </c>
      <c r="J634" s="165"/>
    </row>
    <row r="635" spans="1:10" x14ac:dyDescent="0.35">
      <c r="A635" s="150"/>
      <c r="B635" s="150"/>
      <c r="C635" s="150"/>
      <c r="D635" s="150"/>
      <c r="E635" s="150"/>
      <c r="F635" s="150"/>
      <c r="G635" s="150"/>
      <c r="H635" s="150"/>
      <c r="I635" s="150"/>
      <c r="J635" s="150"/>
    </row>
    <row r="636" spans="1:10" ht="39" x14ac:dyDescent="0.35">
      <c r="A636" s="257"/>
      <c r="B636" s="257" t="s">
        <v>903</v>
      </c>
      <c r="C636" s="253"/>
      <c r="D636" s="253"/>
      <c r="E636" s="169"/>
      <c r="F636" s="170"/>
      <c r="G636" s="171"/>
      <c r="H636" s="170"/>
      <c r="I636" s="171">
        <f>+I8+I306+I579</f>
        <v>12181479.300000001</v>
      </c>
      <c r="J636" s="172" t="s">
        <v>1551</v>
      </c>
    </row>
    <row r="638" spans="1:10" x14ac:dyDescent="0.35">
      <c r="A638" s="150"/>
      <c r="B638" s="150" t="s">
        <v>1552</v>
      </c>
      <c r="C638" s="150"/>
      <c r="D638" s="150"/>
      <c r="E638" s="150"/>
      <c r="F638" s="150"/>
      <c r="G638" s="150"/>
      <c r="H638" s="150"/>
      <c r="I638" s="150"/>
      <c r="J638" s="15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88"/>
  <sheetViews>
    <sheetView workbookViewId="0"/>
  </sheetViews>
  <sheetFormatPr defaultColWidth="9" defaultRowHeight="15.5" x14ac:dyDescent="0.35"/>
  <sheetData>
    <row r="1" spans="1:12" ht="18.5" x14ac:dyDescent="0.35">
      <c r="A1" s="194"/>
      <c r="B1" s="237"/>
      <c r="C1" s="195"/>
      <c r="D1" s="202"/>
      <c r="E1" s="195"/>
      <c r="F1" s="236"/>
      <c r="G1" s="195"/>
      <c r="H1" s="209"/>
      <c r="I1" s="150"/>
      <c r="J1" s="150"/>
      <c r="L1" s="150"/>
    </row>
    <row r="2" spans="1:12" ht="31" x14ac:dyDescent="0.35">
      <c r="A2" s="151" t="s">
        <v>900</v>
      </c>
      <c r="B2" s="237"/>
      <c r="C2" s="196"/>
      <c r="D2" s="203"/>
      <c r="E2" s="196"/>
      <c r="F2" s="235"/>
      <c r="G2" s="196"/>
      <c r="H2" s="209"/>
      <c r="I2" s="204" t="s">
        <v>1553</v>
      </c>
      <c r="J2" s="188">
        <f>SUM(J3:J5)</f>
        <v>20418411</v>
      </c>
      <c r="L2" s="150"/>
    </row>
    <row r="3" spans="1:12" ht="18.5" x14ac:dyDescent="0.35">
      <c r="A3" s="152"/>
      <c r="B3" s="237"/>
      <c r="C3" s="196"/>
      <c r="D3" s="203"/>
      <c r="E3" s="196"/>
      <c r="F3" s="235"/>
      <c r="G3" s="196"/>
      <c r="H3" s="209"/>
      <c r="I3" s="150" t="s">
        <v>702</v>
      </c>
      <c r="J3" s="187">
        <f>SUMIF($G$6:$G$387,I3,$F$6:$F$387)</f>
        <v>4735722</v>
      </c>
      <c r="L3" s="150" t="s">
        <v>902</v>
      </c>
    </row>
    <row r="4" spans="1:12" x14ac:dyDescent="0.35">
      <c r="A4" s="197" t="s">
        <v>97</v>
      </c>
      <c r="B4" s="246"/>
      <c r="C4" s="150"/>
      <c r="D4" s="205"/>
      <c r="E4" s="150"/>
      <c r="F4" s="234"/>
      <c r="G4" s="150"/>
      <c r="H4" s="210"/>
      <c r="I4" s="150" t="s">
        <v>758</v>
      </c>
      <c r="J4" s="187">
        <f>SUMIF($G$6:$G$387,I4,$F$6:$F$387)</f>
        <v>5569189</v>
      </c>
      <c r="L4" s="150" t="s">
        <v>904</v>
      </c>
    </row>
    <row r="5" spans="1:12" x14ac:dyDescent="0.35">
      <c r="A5" s="150"/>
      <c r="B5" s="246"/>
      <c r="C5" s="150"/>
      <c r="D5" s="205"/>
      <c r="E5" s="150"/>
      <c r="F5" s="234"/>
      <c r="G5" s="150"/>
      <c r="H5" s="210"/>
      <c r="I5" s="150" t="s">
        <v>861</v>
      </c>
      <c r="J5" s="187">
        <f>SUMIF($G$6:$G$387,I5,$F$6:$F$387)</f>
        <v>10113500</v>
      </c>
      <c r="L5" s="150" t="s">
        <v>1554</v>
      </c>
    </row>
    <row r="6" spans="1:12" ht="84" x14ac:dyDescent="0.35">
      <c r="A6" s="153" t="s">
        <v>7</v>
      </c>
      <c r="B6" s="154" t="s">
        <v>8</v>
      </c>
      <c r="C6" s="154" t="s">
        <v>9</v>
      </c>
      <c r="D6" s="173" t="s">
        <v>98</v>
      </c>
      <c r="E6" s="154" t="s">
        <v>99</v>
      </c>
      <c r="F6" s="173" t="s">
        <v>100</v>
      </c>
      <c r="G6" s="155" t="s">
        <v>1555</v>
      </c>
      <c r="H6" s="211" t="s">
        <v>80</v>
      </c>
      <c r="I6" s="1"/>
      <c r="J6" s="1"/>
      <c r="L6" s="204"/>
    </row>
    <row r="7" spans="1:12" ht="37" x14ac:dyDescent="0.35">
      <c r="A7" s="198" t="s">
        <v>903</v>
      </c>
      <c r="B7" s="238"/>
      <c r="C7" s="199"/>
      <c r="D7" s="206"/>
      <c r="E7" s="199"/>
      <c r="F7" s="206">
        <f>SUM(F8,F40,F273,F276,F279,F294)</f>
        <v>68157273.75</v>
      </c>
      <c r="G7" s="201"/>
      <c r="H7" s="212"/>
      <c r="I7" s="150"/>
      <c r="J7" s="150"/>
      <c r="L7" s="150"/>
    </row>
    <row r="8" spans="1:12" ht="55.5" x14ac:dyDescent="0.35">
      <c r="A8" s="168"/>
      <c r="B8" s="174" t="s">
        <v>1556</v>
      </c>
      <c r="C8" s="170"/>
      <c r="D8" s="175"/>
      <c r="E8" s="170"/>
      <c r="F8" s="175">
        <f>F9+F20+F31+F34+F37</f>
        <v>30560400</v>
      </c>
      <c r="G8" s="172"/>
      <c r="H8" s="213"/>
      <c r="I8" s="150"/>
      <c r="J8" s="150"/>
      <c r="L8" s="150"/>
    </row>
    <row r="9" spans="1:12" ht="26" x14ac:dyDescent="0.35">
      <c r="A9" s="159"/>
      <c r="B9" s="160" t="s">
        <v>1557</v>
      </c>
      <c r="C9" s="161"/>
      <c r="D9" s="176"/>
      <c r="E9" s="161"/>
      <c r="F9" s="176">
        <f>SUM(F10:F19)</f>
        <v>7886200</v>
      </c>
      <c r="G9" s="161"/>
      <c r="H9" s="214"/>
      <c r="I9" s="150"/>
      <c r="J9" s="150"/>
      <c r="L9" s="150"/>
    </row>
    <row r="10" spans="1:12" ht="26" x14ac:dyDescent="0.35">
      <c r="A10" s="163" t="s">
        <v>1558</v>
      </c>
      <c r="B10" s="177" t="s">
        <v>678</v>
      </c>
      <c r="C10" s="165" t="s">
        <v>820</v>
      </c>
      <c r="D10" s="178">
        <v>297000</v>
      </c>
      <c r="E10" s="167">
        <v>4</v>
      </c>
      <c r="F10" s="178">
        <f t="shared" ref="F10:F39" si="0">E10*D10</f>
        <v>1188000</v>
      </c>
      <c r="G10" s="165"/>
      <c r="H10" s="215"/>
      <c r="I10" s="150"/>
      <c r="J10" s="150"/>
      <c r="L10" s="150"/>
    </row>
    <row r="11" spans="1:12" ht="26" x14ac:dyDescent="0.35">
      <c r="A11" s="163" t="s">
        <v>1558</v>
      </c>
      <c r="B11" s="177" t="s">
        <v>680</v>
      </c>
      <c r="C11" s="165" t="s">
        <v>820</v>
      </c>
      <c r="D11" s="178">
        <v>252000</v>
      </c>
      <c r="E11" s="167">
        <v>3</v>
      </c>
      <c r="F11" s="178">
        <f t="shared" si="0"/>
        <v>756000</v>
      </c>
      <c r="G11" s="165"/>
      <c r="H11" s="215"/>
      <c r="I11" s="150"/>
      <c r="J11" s="150"/>
      <c r="L11" s="150"/>
    </row>
    <row r="12" spans="1:12" ht="39" x14ac:dyDescent="0.35">
      <c r="A12" s="163" t="s">
        <v>1558</v>
      </c>
      <c r="B12" s="177" t="s">
        <v>682</v>
      </c>
      <c r="C12" s="165" t="s">
        <v>820</v>
      </c>
      <c r="D12" s="178">
        <v>136000</v>
      </c>
      <c r="E12" s="167">
        <v>7</v>
      </c>
      <c r="F12" s="178">
        <f t="shared" si="0"/>
        <v>952000</v>
      </c>
      <c r="G12" s="165"/>
      <c r="H12" s="215"/>
      <c r="I12" s="150"/>
      <c r="J12" s="150"/>
      <c r="L12" s="150"/>
    </row>
    <row r="13" spans="1:12" ht="39" x14ac:dyDescent="0.35">
      <c r="A13" s="163" t="s">
        <v>1558</v>
      </c>
      <c r="B13" s="177" t="s">
        <v>684</v>
      </c>
      <c r="C13" s="165" t="s">
        <v>820</v>
      </c>
      <c r="D13" s="178">
        <v>146500</v>
      </c>
      <c r="E13" s="167">
        <v>4</v>
      </c>
      <c r="F13" s="178">
        <f t="shared" si="0"/>
        <v>586000</v>
      </c>
      <c r="G13" s="165"/>
      <c r="H13" s="215"/>
      <c r="I13" s="150"/>
      <c r="J13" s="150"/>
      <c r="L13" s="150"/>
    </row>
    <row r="14" spans="1:12" ht="26" x14ac:dyDescent="0.35">
      <c r="A14" s="163" t="s">
        <v>1558</v>
      </c>
      <c r="B14" s="177" t="s">
        <v>1559</v>
      </c>
      <c r="C14" s="165" t="s">
        <v>820</v>
      </c>
      <c r="D14" s="178">
        <v>76300</v>
      </c>
      <c r="E14" s="167">
        <v>21</v>
      </c>
      <c r="F14" s="178">
        <f t="shared" si="0"/>
        <v>1602300</v>
      </c>
      <c r="G14" s="165"/>
      <c r="H14" s="215"/>
      <c r="I14" s="150"/>
      <c r="J14" s="150"/>
      <c r="L14" s="150"/>
    </row>
    <row r="15" spans="1:12" ht="26" x14ac:dyDescent="0.35">
      <c r="A15" s="163" t="s">
        <v>1558</v>
      </c>
      <c r="B15" s="177" t="s">
        <v>688</v>
      </c>
      <c r="C15" s="165" t="s">
        <v>820</v>
      </c>
      <c r="D15" s="178">
        <v>69500</v>
      </c>
      <c r="E15" s="167">
        <v>18</v>
      </c>
      <c r="F15" s="178">
        <f t="shared" si="0"/>
        <v>1251000</v>
      </c>
      <c r="G15" s="165"/>
      <c r="H15" s="215"/>
      <c r="I15" s="150"/>
      <c r="J15" s="150"/>
      <c r="L15" s="150"/>
    </row>
    <row r="16" spans="1:12" ht="26" x14ac:dyDescent="0.35">
      <c r="A16" s="163" t="s">
        <v>1558</v>
      </c>
      <c r="B16" s="177" t="s">
        <v>1560</v>
      </c>
      <c r="C16" s="165" t="s">
        <v>820</v>
      </c>
      <c r="D16" s="178">
        <v>49300</v>
      </c>
      <c r="E16" s="167">
        <v>20</v>
      </c>
      <c r="F16" s="178">
        <f t="shared" si="0"/>
        <v>986000</v>
      </c>
      <c r="G16" s="165"/>
      <c r="H16" s="215"/>
      <c r="I16" s="150"/>
      <c r="J16" s="150"/>
      <c r="L16" s="150"/>
    </row>
    <row r="17" spans="1:8" ht="26" x14ac:dyDescent="0.35">
      <c r="A17" s="163" t="s">
        <v>1558</v>
      </c>
      <c r="B17" s="177" t="s">
        <v>692</v>
      </c>
      <c r="C17" s="165" t="s">
        <v>820</v>
      </c>
      <c r="D17" s="178">
        <v>18700</v>
      </c>
      <c r="E17" s="167">
        <v>15</v>
      </c>
      <c r="F17" s="178">
        <f t="shared" si="0"/>
        <v>280500</v>
      </c>
      <c r="G17" s="165"/>
      <c r="H17" s="215"/>
    </row>
    <row r="18" spans="1:8" ht="26" x14ac:dyDescent="0.35">
      <c r="A18" s="163" t="s">
        <v>1558</v>
      </c>
      <c r="B18" s="177" t="s">
        <v>871</v>
      </c>
      <c r="C18" s="165" t="s">
        <v>820</v>
      </c>
      <c r="D18" s="178">
        <v>1800</v>
      </c>
      <c r="E18" s="167">
        <v>50</v>
      </c>
      <c r="F18" s="178">
        <f t="shared" si="0"/>
        <v>90000</v>
      </c>
      <c r="G18" s="165"/>
      <c r="H18" s="215"/>
    </row>
    <row r="19" spans="1:8" ht="39" x14ac:dyDescent="0.35">
      <c r="A19" s="163" t="s">
        <v>1558</v>
      </c>
      <c r="B19" s="177" t="s">
        <v>862</v>
      </c>
      <c r="C19" s="165" t="s">
        <v>757</v>
      </c>
      <c r="D19" s="178">
        <v>108</v>
      </c>
      <c r="E19" s="167">
        <v>1800</v>
      </c>
      <c r="F19" s="178">
        <f t="shared" si="0"/>
        <v>194400</v>
      </c>
      <c r="G19" s="165"/>
      <c r="H19" s="215"/>
    </row>
    <row r="20" spans="1:8" ht="52" x14ac:dyDescent="0.35">
      <c r="A20" s="159"/>
      <c r="B20" s="160" t="s">
        <v>1561</v>
      </c>
      <c r="C20" s="161"/>
      <c r="D20" s="176"/>
      <c r="E20" s="161"/>
      <c r="F20" s="176">
        <f>SUM(F21:F30)</f>
        <v>5375000</v>
      </c>
      <c r="G20" s="161"/>
      <c r="H20" s="214"/>
    </row>
    <row r="21" spans="1:8" ht="286" x14ac:dyDescent="0.35">
      <c r="A21" s="163" t="s">
        <v>1558</v>
      </c>
      <c r="B21" s="164" t="s">
        <v>1562</v>
      </c>
      <c r="C21" s="165" t="s">
        <v>820</v>
      </c>
      <c r="D21" s="178">
        <v>40000</v>
      </c>
      <c r="E21" s="167">
        <v>1</v>
      </c>
      <c r="F21" s="178">
        <f t="shared" si="0"/>
        <v>40000</v>
      </c>
      <c r="G21" s="165"/>
      <c r="H21" s="215"/>
    </row>
    <row r="22" spans="1:8" ht="78" x14ac:dyDescent="0.35">
      <c r="A22" s="163" t="s">
        <v>1558</v>
      </c>
      <c r="B22" s="164" t="s">
        <v>1563</v>
      </c>
      <c r="C22" s="165" t="s">
        <v>820</v>
      </c>
      <c r="D22" s="178">
        <v>150000</v>
      </c>
      <c r="E22" s="167">
        <v>2</v>
      </c>
      <c r="F22" s="178">
        <f t="shared" si="0"/>
        <v>300000</v>
      </c>
      <c r="G22" s="165"/>
      <c r="H22" s="215"/>
    </row>
    <row r="23" spans="1:8" ht="78" x14ac:dyDescent="0.35">
      <c r="A23" s="163" t="s">
        <v>1558</v>
      </c>
      <c r="B23" s="164" t="s">
        <v>1564</v>
      </c>
      <c r="C23" s="165" t="s">
        <v>820</v>
      </c>
      <c r="D23" s="178">
        <v>150000</v>
      </c>
      <c r="E23" s="167">
        <v>1</v>
      </c>
      <c r="F23" s="178">
        <f t="shared" si="0"/>
        <v>150000</v>
      </c>
      <c r="G23" s="165"/>
      <c r="H23" s="215"/>
    </row>
    <row r="24" spans="1:8" ht="78" x14ac:dyDescent="0.35">
      <c r="A24" s="163" t="s">
        <v>1558</v>
      </c>
      <c r="B24" s="164" t="s">
        <v>1565</v>
      </c>
      <c r="C24" s="165" t="s">
        <v>820</v>
      </c>
      <c r="D24" s="178">
        <v>150000</v>
      </c>
      <c r="E24" s="167">
        <v>32</v>
      </c>
      <c r="F24" s="178">
        <f t="shared" si="0"/>
        <v>4800000</v>
      </c>
      <c r="G24" s="165"/>
      <c r="H24" s="215"/>
    </row>
    <row r="25" spans="1:8" ht="104" x14ac:dyDescent="0.35">
      <c r="A25" s="163" t="s">
        <v>1558</v>
      </c>
      <c r="B25" s="164" t="s">
        <v>1566</v>
      </c>
      <c r="C25" s="165" t="s">
        <v>820</v>
      </c>
      <c r="D25" s="178">
        <v>2000</v>
      </c>
      <c r="E25" s="167">
        <v>1</v>
      </c>
      <c r="F25" s="178">
        <f t="shared" si="0"/>
        <v>2000</v>
      </c>
      <c r="G25" s="165"/>
      <c r="H25" s="215"/>
    </row>
    <row r="26" spans="1:8" ht="91" x14ac:dyDescent="0.35">
      <c r="A26" s="163" t="s">
        <v>1558</v>
      </c>
      <c r="B26" s="164" t="s">
        <v>1567</v>
      </c>
      <c r="C26" s="165" t="s">
        <v>820</v>
      </c>
      <c r="D26" s="178">
        <v>3000</v>
      </c>
      <c r="E26" s="167">
        <v>1</v>
      </c>
      <c r="F26" s="178">
        <f t="shared" si="0"/>
        <v>3000</v>
      </c>
      <c r="G26" s="165"/>
      <c r="H26" s="215"/>
    </row>
    <row r="27" spans="1:8" ht="130" x14ac:dyDescent="0.35">
      <c r="A27" s="163" t="s">
        <v>1558</v>
      </c>
      <c r="B27" s="164" t="s">
        <v>1568</v>
      </c>
      <c r="C27" s="165" t="s">
        <v>820</v>
      </c>
      <c r="D27" s="178">
        <v>35000</v>
      </c>
      <c r="E27" s="167">
        <v>1</v>
      </c>
      <c r="F27" s="178">
        <f t="shared" si="0"/>
        <v>35000</v>
      </c>
      <c r="G27" s="165"/>
      <c r="H27" s="215"/>
    </row>
    <row r="28" spans="1:8" ht="26" x14ac:dyDescent="0.35">
      <c r="A28" s="163" t="s">
        <v>1558</v>
      </c>
      <c r="B28" s="164" t="s">
        <v>1569</v>
      </c>
      <c r="C28" s="165" t="s">
        <v>820</v>
      </c>
      <c r="D28" s="178">
        <v>26000</v>
      </c>
      <c r="E28" s="167">
        <v>1</v>
      </c>
      <c r="F28" s="178">
        <f t="shared" si="0"/>
        <v>26000</v>
      </c>
      <c r="G28" s="165"/>
      <c r="H28" s="215"/>
    </row>
    <row r="29" spans="1:8" ht="52" x14ac:dyDescent="0.35">
      <c r="A29" s="163" t="s">
        <v>1558</v>
      </c>
      <c r="B29" s="164" t="s">
        <v>1570</v>
      </c>
      <c r="C29" s="165" t="s">
        <v>1571</v>
      </c>
      <c r="D29" s="178">
        <v>7000</v>
      </c>
      <c r="E29" s="167">
        <v>1</v>
      </c>
      <c r="F29" s="178">
        <f t="shared" si="0"/>
        <v>7000</v>
      </c>
      <c r="G29" s="165"/>
      <c r="H29" s="215"/>
    </row>
    <row r="30" spans="1:8" ht="247" x14ac:dyDescent="0.35">
      <c r="A30" s="163" t="s">
        <v>1558</v>
      </c>
      <c r="B30" s="164" t="s">
        <v>1572</v>
      </c>
      <c r="C30" s="165" t="s">
        <v>1571</v>
      </c>
      <c r="D30" s="178">
        <v>12000</v>
      </c>
      <c r="E30" s="167">
        <v>1</v>
      </c>
      <c r="F30" s="178">
        <f t="shared" si="0"/>
        <v>12000</v>
      </c>
      <c r="G30" s="165"/>
      <c r="H30" s="215"/>
    </row>
    <row r="31" spans="1:8" ht="39" x14ac:dyDescent="0.35">
      <c r="A31" s="159"/>
      <c r="B31" s="160" t="s">
        <v>1573</v>
      </c>
      <c r="C31" s="161"/>
      <c r="D31" s="176"/>
      <c r="E31" s="161"/>
      <c r="F31" s="176">
        <f>SUM(F32:F33)</f>
        <v>16800000</v>
      </c>
      <c r="G31" s="161"/>
      <c r="H31" s="214"/>
    </row>
    <row r="32" spans="1:8" ht="247" x14ac:dyDescent="0.35">
      <c r="A32" s="163" t="s">
        <v>1558</v>
      </c>
      <c r="B32" s="164" t="s">
        <v>1574</v>
      </c>
      <c r="C32" s="165" t="s">
        <v>1575</v>
      </c>
      <c r="D32" s="178">
        <v>8000000</v>
      </c>
      <c r="E32" s="167">
        <v>2</v>
      </c>
      <c r="F32" s="178">
        <f t="shared" si="0"/>
        <v>16000000</v>
      </c>
      <c r="G32" s="165"/>
      <c r="H32" s="215"/>
    </row>
    <row r="33" spans="1:10" ht="156" x14ac:dyDescent="0.35">
      <c r="A33" s="163" t="s">
        <v>1558</v>
      </c>
      <c r="B33" s="164" t="s">
        <v>1576</v>
      </c>
      <c r="C33" s="165" t="s">
        <v>1575</v>
      </c>
      <c r="D33" s="178">
        <v>400000</v>
      </c>
      <c r="E33" s="167">
        <v>2</v>
      </c>
      <c r="F33" s="178">
        <f t="shared" si="0"/>
        <v>800000</v>
      </c>
      <c r="G33" s="165"/>
      <c r="H33" s="215"/>
      <c r="I33" s="150"/>
      <c r="J33" s="150"/>
    </row>
    <row r="34" spans="1:10" ht="52" x14ac:dyDescent="0.35">
      <c r="A34" s="159"/>
      <c r="B34" s="160" t="s">
        <v>1577</v>
      </c>
      <c r="C34" s="161"/>
      <c r="D34" s="176"/>
      <c r="E34" s="161"/>
      <c r="F34" s="176">
        <f>SUM(F35:F36)</f>
        <v>300000</v>
      </c>
      <c r="G34" s="161"/>
      <c r="H34" s="214"/>
      <c r="I34" s="150"/>
      <c r="J34" s="150"/>
    </row>
    <row r="35" spans="1:10" ht="208" x14ac:dyDescent="0.35">
      <c r="A35" s="163" t="s">
        <v>1558</v>
      </c>
      <c r="B35" s="164" t="s">
        <v>1578</v>
      </c>
      <c r="C35" s="165" t="s">
        <v>1575</v>
      </c>
      <c r="D35" s="178">
        <v>120000</v>
      </c>
      <c r="E35" s="167">
        <v>2</v>
      </c>
      <c r="F35" s="178">
        <f t="shared" si="0"/>
        <v>240000</v>
      </c>
      <c r="G35" s="165"/>
      <c r="H35" s="215"/>
      <c r="I35" s="150"/>
      <c r="J35" s="150"/>
    </row>
    <row r="36" spans="1:10" ht="156" x14ac:dyDescent="0.35">
      <c r="A36" s="163" t="s">
        <v>1558</v>
      </c>
      <c r="B36" s="164" t="s">
        <v>1576</v>
      </c>
      <c r="C36" s="165" t="s">
        <v>1575</v>
      </c>
      <c r="D36" s="178">
        <v>30000</v>
      </c>
      <c r="E36" s="167">
        <v>2</v>
      </c>
      <c r="F36" s="178">
        <f t="shared" si="0"/>
        <v>60000</v>
      </c>
      <c r="G36" s="165"/>
      <c r="H36" s="215"/>
      <c r="I36" s="150"/>
      <c r="J36" s="150"/>
    </row>
    <row r="37" spans="1:10" ht="39" x14ac:dyDescent="0.35">
      <c r="A37" s="159"/>
      <c r="B37" s="160" t="s">
        <v>1579</v>
      </c>
      <c r="C37" s="161"/>
      <c r="D37" s="176"/>
      <c r="E37" s="161"/>
      <c r="F37" s="176">
        <f>SUM(F38:F39)</f>
        <v>199200</v>
      </c>
      <c r="G37" s="161"/>
      <c r="H37" s="214"/>
      <c r="I37" s="150"/>
      <c r="J37" s="150"/>
    </row>
    <row r="38" spans="1:10" ht="182" x14ac:dyDescent="0.35">
      <c r="A38" s="163" t="s">
        <v>596</v>
      </c>
      <c r="B38" s="164" t="s">
        <v>1580</v>
      </c>
      <c r="C38" s="165" t="s">
        <v>1575</v>
      </c>
      <c r="D38" s="178">
        <v>63400</v>
      </c>
      <c r="E38" s="167">
        <v>3</v>
      </c>
      <c r="F38" s="178">
        <f t="shared" si="0"/>
        <v>190200</v>
      </c>
      <c r="G38" s="165"/>
      <c r="H38" s="215"/>
      <c r="I38" s="150"/>
      <c r="J38" s="150"/>
    </row>
    <row r="39" spans="1:10" ht="182" x14ac:dyDescent="0.35">
      <c r="A39" s="163" t="s">
        <v>1558</v>
      </c>
      <c r="B39" s="164" t="s">
        <v>1581</v>
      </c>
      <c r="C39" s="165" t="s">
        <v>1575</v>
      </c>
      <c r="D39" s="178">
        <v>3000</v>
      </c>
      <c r="E39" s="167">
        <v>3</v>
      </c>
      <c r="F39" s="178">
        <f t="shared" si="0"/>
        <v>9000</v>
      </c>
      <c r="G39" s="165"/>
      <c r="H39" s="215"/>
      <c r="I39" s="150"/>
      <c r="J39" s="150"/>
    </row>
    <row r="40" spans="1:10" ht="148" x14ac:dyDescent="0.35">
      <c r="A40" s="168"/>
      <c r="B40" s="174" t="s">
        <v>1582</v>
      </c>
      <c r="C40" s="170"/>
      <c r="D40" s="175"/>
      <c r="E40" s="170"/>
      <c r="F40" s="175">
        <f>F41+F57+F74+F79+F105+F128+F153+F161+F166+F175+F181+F223+F239+F250+F259+F266+F270</f>
        <v>20418411</v>
      </c>
      <c r="G40" s="175"/>
      <c r="H40" s="216"/>
      <c r="I40" s="150"/>
      <c r="J40" s="150"/>
    </row>
    <row r="41" spans="1:10" ht="39" x14ac:dyDescent="0.35">
      <c r="A41" s="161"/>
      <c r="B41" s="160" t="s">
        <v>1583</v>
      </c>
      <c r="C41" s="161"/>
      <c r="D41" s="176"/>
      <c r="E41" s="161"/>
      <c r="F41" s="176">
        <f>SUM(F42:F56)</f>
        <v>530047</v>
      </c>
      <c r="G41" s="161"/>
      <c r="H41" s="214"/>
      <c r="I41" s="150"/>
      <c r="J41" s="150"/>
    </row>
    <row r="42" spans="1:10" ht="208" x14ac:dyDescent="0.35">
      <c r="A42" s="163" t="s">
        <v>1558</v>
      </c>
      <c r="B42" s="164" t="s">
        <v>1584</v>
      </c>
      <c r="C42" s="165" t="s">
        <v>15</v>
      </c>
      <c r="D42" s="178"/>
      <c r="E42" s="167"/>
      <c r="F42" s="178"/>
      <c r="H42" s="215"/>
    </row>
    <row r="43" spans="1:10" ht="52" x14ac:dyDescent="0.35">
      <c r="A43" s="163" t="s">
        <v>1558</v>
      </c>
      <c r="B43" s="164" t="s">
        <v>700</v>
      </c>
      <c r="C43" s="165" t="s">
        <v>820</v>
      </c>
      <c r="D43" s="178">
        <v>26793</v>
      </c>
      <c r="E43" s="167" t="s">
        <v>701</v>
      </c>
      <c r="F43" s="178">
        <f t="shared" ref="F43:F56" si="1">E43*D43</f>
        <v>26793</v>
      </c>
      <c r="G43" s="165" t="s">
        <v>702</v>
      </c>
      <c r="H43" s="215"/>
      <c r="I43" s="150"/>
      <c r="J43" s="150"/>
    </row>
    <row r="44" spans="1:10" ht="52" x14ac:dyDescent="0.35">
      <c r="A44" s="163" t="s">
        <v>1558</v>
      </c>
      <c r="B44" s="164" t="s">
        <v>703</v>
      </c>
      <c r="C44" s="165" t="s">
        <v>820</v>
      </c>
      <c r="D44" s="178">
        <v>43523</v>
      </c>
      <c r="E44" s="167">
        <v>1</v>
      </c>
      <c r="F44" s="178">
        <f t="shared" si="1"/>
        <v>43523</v>
      </c>
      <c r="G44" s="165" t="s">
        <v>702</v>
      </c>
      <c r="H44" s="215"/>
      <c r="I44" s="150"/>
      <c r="J44" s="150"/>
    </row>
    <row r="45" spans="1:10" ht="52" x14ac:dyDescent="0.35">
      <c r="A45" s="163" t="s">
        <v>1558</v>
      </c>
      <c r="B45" s="164" t="s">
        <v>704</v>
      </c>
      <c r="C45" s="165" t="s">
        <v>820</v>
      </c>
      <c r="D45" s="178">
        <v>43523</v>
      </c>
      <c r="E45" s="167">
        <v>1</v>
      </c>
      <c r="F45" s="178">
        <f t="shared" si="1"/>
        <v>43523</v>
      </c>
      <c r="G45" s="165" t="s">
        <v>702</v>
      </c>
      <c r="H45" s="215"/>
      <c r="I45" s="150"/>
      <c r="J45" s="150"/>
    </row>
    <row r="46" spans="1:10" ht="52" x14ac:dyDescent="0.35">
      <c r="A46" s="163" t="s">
        <v>1558</v>
      </c>
      <c r="B46" s="164" t="s">
        <v>705</v>
      </c>
      <c r="C46" s="165" t="s">
        <v>820</v>
      </c>
      <c r="D46" s="178">
        <v>43523</v>
      </c>
      <c r="E46" s="167">
        <v>1</v>
      </c>
      <c r="F46" s="178">
        <f t="shared" si="1"/>
        <v>43523</v>
      </c>
      <c r="G46" s="165" t="s">
        <v>702</v>
      </c>
      <c r="H46" s="215"/>
      <c r="I46" s="150"/>
      <c r="J46" s="150"/>
    </row>
    <row r="47" spans="1:10" ht="65" x14ac:dyDescent="0.35">
      <c r="A47" s="163" t="s">
        <v>1558</v>
      </c>
      <c r="B47" s="164" t="s">
        <v>706</v>
      </c>
      <c r="C47" s="165" t="s">
        <v>820</v>
      </c>
      <c r="D47" s="178">
        <v>13800</v>
      </c>
      <c r="E47" s="167">
        <v>1</v>
      </c>
      <c r="F47" s="178">
        <f t="shared" si="1"/>
        <v>13800</v>
      </c>
      <c r="G47" s="165" t="s">
        <v>702</v>
      </c>
      <c r="H47" s="215"/>
      <c r="I47" s="150"/>
      <c r="J47" s="150"/>
    </row>
    <row r="48" spans="1:10" ht="52" x14ac:dyDescent="0.35">
      <c r="A48" s="163" t="s">
        <v>1558</v>
      </c>
      <c r="B48" s="164" t="s">
        <v>707</v>
      </c>
      <c r="C48" s="165" t="s">
        <v>820</v>
      </c>
      <c r="D48" s="178">
        <v>17630</v>
      </c>
      <c r="E48" s="167">
        <v>1</v>
      </c>
      <c r="F48" s="178">
        <f t="shared" si="1"/>
        <v>17630</v>
      </c>
      <c r="G48" s="165" t="s">
        <v>702</v>
      </c>
      <c r="H48" s="215"/>
      <c r="I48" s="150"/>
      <c r="J48" s="150"/>
    </row>
    <row r="49" spans="1:8" ht="39" x14ac:dyDescent="0.35">
      <c r="A49" s="163" t="s">
        <v>1558</v>
      </c>
      <c r="B49" s="164" t="s">
        <v>708</v>
      </c>
      <c r="C49" s="165" t="s">
        <v>820</v>
      </c>
      <c r="D49" s="178">
        <v>15255</v>
      </c>
      <c r="E49" s="167">
        <v>1</v>
      </c>
      <c r="F49" s="178">
        <f t="shared" si="1"/>
        <v>15255</v>
      </c>
      <c r="G49" s="165" t="s">
        <v>702</v>
      </c>
      <c r="H49" s="215"/>
    </row>
    <row r="50" spans="1:8" ht="65" x14ac:dyDescent="0.35">
      <c r="A50" s="163" t="s">
        <v>1558</v>
      </c>
      <c r="B50" s="164" t="s">
        <v>709</v>
      </c>
      <c r="C50" s="165" t="s">
        <v>820</v>
      </c>
      <c r="D50" s="178">
        <v>34819</v>
      </c>
      <c r="E50" s="167">
        <v>1</v>
      </c>
      <c r="F50" s="178">
        <f t="shared" si="1"/>
        <v>34819</v>
      </c>
      <c r="G50" s="165" t="s">
        <v>702</v>
      </c>
      <c r="H50" s="215"/>
    </row>
    <row r="51" spans="1:8" ht="78" x14ac:dyDescent="0.35">
      <c r="A51" s="163" t="s">
        <v>1558</v>
      </c>
      <c r="B51" s="164" t="s">
        <v>710</v>
      </c>
      <c r="C51" s="165" t="s">
        <v>820</v>
      </c>
      <c r="D51" s="178">
        <v>76199</v>
      </c>
      <c r="E51" s="167">
        <v>1</v>
      </c>
      <c r="F51" s="178">
        <f t="shared" si="1"/>
        <v>76199</v>
      </c>
      <c r="G51" s="165" t="s">
        <v>702</v>
      </c>
      <c r="H51" s="215"/>
    </row>
    <row r="52" spans="1:8" ht="78" x14ac:dyDescent="0.35">
      <c r="A52" s="163" t="s">
        <v>1558</v>
      </c>
      <c r="B52" s="164" t="s">
        <v>711</v>
      </c>
      <c r="C52" s="165" t="s">
        <v>820</v>
      </c>
      <c r="D52" s="178">
        <v>180415</v>
      </c>
      <c r="E52" s="167">
        <v>1</v>
      </c>
      <c r="F52" s="178">
        <f t="shared" si="1"/>
        <v>180415</v>
      </c>
      <c r="G52" s="165" t="s">
        <v>702</v>
      </c>
      <c r="H52" s="215"/>
    </row>
    <row r="53" spans="1:8" ht="52" x14ac:dyDescent="0.35">
      <c r="A53" s="163" t="s">
        <v>1558</v>
      </c>
      <c r="B53" s="164" t="s">
        <v>712</v>
      </c>
      <c r="C53" s="165" t="s">
        <v>820</v>
      </c>
      <c r="D53" s="178">
        <v>19000</v>
      </c>
      <c r="E53" s="167">
        <v>1</v>
      </c>
      <c r="F53" s="178">
        <f t="shared" si="1"/>
        <v>19000</v>
      </c>
      <c r="G53" s="165" t="s">
        <v>702</v>
      </c>
      <c r="H53" s="215"/>
    </row>
    <row r="54" spans="1:8" ht="78" x14ac:dyDescent="0.35">
      <c r="A54" s="163" t="s">
        <v>1558</v>
      </c>
      <c r="B54" s="181" t="s">
        <v>713</v>
      </c>
      <c r="C54" s="165" t="s">
        <v>820</v>
      </c>
      <c r="D54" s="182">
        <v>5189</v>
      </c>
      <c r="E54" s="167">
        <v>1</v>
      </c>
      <c r="F54" s="178">
        <f t="shared" si="1"/>
        <v>5189</v>
      </c>
      <c r="G54" s="165" t="s">
        <v>702</v>
      </c>
      <c r="H54" s="217"/>
    </row>
    <row r="55" spans="1:8" ht="78" x14ac:dyDescent="0.35">
      <c r="A55" s="163" t="s">
        <v>1558</v>
      </c>
      <c r="B55" s="181" t="s">
        <v>714</v>
      </c>
      <c r="C55" s="165" t="s">
        <v>820</v>
      </c>
      <c r="D55" s="182">
        <v>5189</v>
      </c>
      <c r="E55" s="167">
        <v>1</v>
      </c>
      <c r="F55" s="178">
        <f t="shared" si="1"/>
        <v>5189</v>
      </c>
      <c r="G55" s="165" t="s">
        <v>702</v>
      </c>
      <c r="H55" s="217"/>
    </row>
    <row r="56" spans="1:8" ht="78" x14ac:dyDescent="0.35">
      <c r="A56" s="163" t="s">
        <v>1558</v>
      </c>
      <c r="B56" s="181" t="s">
        <v>715</v>
      </c>
      <c r="C56" s="165" t="s">
        <v>820</v>
      </c>
      <c r="D56" s="182">
        <v>5189</v>
      </c>
      <c r="E56" s="167">
        <v>1</v>
      </c>
      <c r="F56" s="178">
        <f t="shared" si="1"/>
        <v>5189</v>
      </c>
      <c r="G56" s="165" t="s">
        <v>702</v>
      </c>
      <c r="H56" s="217"/>
    </row>
    <row r="57" spans="1:8" ht="26" x14ac:dyDescent="0.35">
      <c r="A57" s="159"/>
      <c r="B57" s="160" t="s">
        <v>1585</v>
      </c>
      <c r="C57" s="161"/>
      <c r="D57" s="176"/>
      <c r="E57" s="161"/>
      <c r="F57" s="176">
        <f>SUM(F59:F73)</f>
        <v>959800</v>
      </c>
      <c r="G57" s="161"/>
      <c r="H57" s="214"/>
    </row>
    <row r="58" spans="1:8" ht="195" x14ac:dyDescent="0.35">
      <c r="A58" s="163"/>
      <c r="B58" s="164" t="s">
        <v>43</v>
      </c>
      <c r="C58" s="165" t="s">
        <v>15</v>
      </c>
      <c r="D58" s="178"/>
      <c r="E58" s="167"/>
      <c r="F58" s="178"/>
      <c r="G58" s="165"/>
      <c r="H58" s="165"/>
    </row>
    <row r="59" spans="1:8" ht="91" x14ac:dyDescent="0.35">
      <c r="A59" s="163" t="s">
        <v>1558</v>
      </c>
      <c r="B59" s="164" t="s">
        <v>716</v>
      </c>
      <c r="C59" s="165" t="s">
        <v>820</v>
      </c>
      <c r="D59" s="178">
        <v>700</v>
      </c>
      <c r="E59" s="167">
        <v>212</v>
      </c>
      <c r="F59" s="178">
        <f t="shared" ref="F59:F73" si="2">E59*D59</f>
        <v>148400</v>
      </c>
      <c r="G59" s="165" t="s">
        <v>702</v>
      </c>
      <c r="H59" s="215"/>
    </row>
    <row r="60" spans="1:8" ht="78" x14ac:dyDescent="0.35">
      <c r="A60" s="163" t="s">
        <v>1558</v>
      </c>
      <c r="B60" s="164" t="s">
        <v>717</v>
      </c>
      <c r="C60" s="165" t="s">
        <v>820</v>
      </c>
      <c r="D60" s="178">
        <v>27000</v>
      </c>
      <c r="E60" s="167">
        <v>1</v>
      </c>
      <c r="F60" s="178">
        <f t="shared" si="2"/>
        <v>27000</v>
      </c>
      <c r="G60" s="165" t="s">
        <v>702</v>
      </c>
      <c r="H60" s="215"/>
    </row>
    <row r="61" spans="1:8" ht="91" x14ac:dyDescent="0.35">
      <c r="A61" s="163" t="s">
        <v>1558</v>
      </c>
      <c r="B61" s="164" t="s">
        <v>718</v>
      </c>
      <c r="C61" s="165" t="s">
        <v>820</v>
      </c>
      <c r="D61" s="178">
        <v>15000</v>
      </c>
      <c r="E61" s="167">
        <v>4</v>
      </c>
      <c r="F61" s="178">
        <f t="shared" si="2"/>
        <v>60000</v>
      </c>
      <c r="G61" s="165" t="s">
        <v>702</v>
      </c>
      <c r="H61" s="215"/>
    </row>
    <row r="62" spans="1:8" ht="91" x14ac:dyDescent="0.35">
      <c r="A62" s="163" t="s">
        <v>1558</v>
      </c>
      <c r="B62" s="164" t="s">
        <v>719</v>
      </c>
      <c r="C62" s="165" t="s">
        <v>820</v>
      </c>
      <c r="D62" s="178">
        <v>700</v>
      </c>
      <c r="E62" s="167">
        <v>212</v>
      </c>
      <c r="F62" s="178">
        <f t="shared" si="2"/>
        <v>148400</v>
      </c>
      <c r="G62" s="165" t="s">
        <v>702</v>
      </c>
      <c r="H62" s="215"/>
    </row>
    <row r="63" spans="1:8" ht="91" x14ac:dyDescent="0.35">
      <c r="A63" s="163" t="s">
        <v>1558</v>
      </c>
      <c r="B63" s="164" t="s">
        <v>720</v>
      </c>
      <c r="C63" s="165" t="s">
        <v>1575</v>
      </c>
      <c r="D63" s="178">
        <v>30000</v>
      </c>
      <c r="E63" s="167">
        <v>1</v>
      </c>
      <c r="F63" s="178">
        <f t="shared" si="2"/>
        <v>30000</v>
      </c>
      <c r="G63" s="165" t="s">
        <v>702</v>
      </c>
      <c r="H63" s="215"/>
    </row>
    <row r="64" spans="1:8" ht="143" x14ac:dyDescent="0.35">
      <c r="A64" s="163" t="s">
        <v>1558</v>
      </c>
      <c r="B64" s="164" t="s">
        <v>721</v>
      </c>
      <c r="C64" s="165" t="s">
        <v>1575</v>
      </c>
      <c r="D64" s="178">
        <v>5000</v>
      </c>
      <c r="E64" s="167">
        <v>2</v>
      </c>
      <c r="F64" s="178">
        <f t="shared" si="2"/>
        <v>10000</v>
      </c>
      <c r="G64" s="165" t="s">
        <v>702</v>
      </c>
      <c r="H64" s="215"/>
    </row>
    <row r="65" spans="1:8" ht="260" x14ac:dyDescent="0.35">
      <c r="A65" s="163" t="s">
        <v>1558</v>
      </c>
      <c r="B65" s="164" t="s">
        <v>722</v>
      </c>
      <c r="C65" s="165" t="s">
        <v>1575</v>
      </c>
      <c r="D65" s="178">
        <v>2500</v>
      </c>
      <c r="E65" s="167">
        <v>2</v>
      </c>
      <c r="F65" s="178">
        <f t="shared" si="2"/>
        <v>5000</v>
      </c>
      <c r="G65" s="165" t="s">
        <v>702</v>
      </c>
      <c r="H65" s="215"/>
    </row>
    <row r="66" spans="1:8" ht="52" x14ac:dyDescent="0.35">
      <c r="A66" s="163" t="s">
        <v>1558</v>
      </c>
      <c r="B66" s="164" t="s">
        <v>723</v>
      </c>
      <c r="C66" s="165" t="s">
        <v>1575</v>
      </c>
      <c r="D66" s="178">
        <v>15000</v>
      </c>
      <c r="E66" s="167">
        <v>2</v>
      </c>
      <c r="F66" s="178">
        <f t="shared" si="2"/>
        <v>30000</v>
      </c>
      <c r="G66" s="165" t="s">
        <v>702</v>
      </c>
      <c r="H66" s="215"/>
    </row>
    <row r="67" spans="1:8" ht="156" x14ac:dyDescent="0.35">
      <c r="A67" s="163" t="s">
        <v>1558</v>
      </c>
      <c r="B67" s="164" t="s">
        <v>724</v>
      </c>
      <c r="C67" s="165" t="s">
        <v>1575</v>
      </c>
      <c r="D67" s="178">
        <v>2000</v>
      </c>
      <c r="E67" s="167">
        <v>2</v>
      </c>
      <c r="F67" s="178">
        <f t="shared" si="2"/>
        <v>4000</v>
      </c>
      <c r="G67" s="165" t="s">
        <v>702</v>
      </c>
      <c r="H67" s="215"/>
    </row>
    <row r="68" spans="1:8" ht="143" x14ac:dyDescent="0.35">
      <c r="A68" s="163" t="s">
        <v>1558</v>
      </c>
      <c r="B68" s="164" t="s">
        <v>725</v>
      </c>
      <c r="C68" s="165" t="s">
        <v>1586</v>
      </c>
      <c r="D68" s="178">
        <v>7000</v>
      </c>
      <c r="E68" s="167">
        <v>1</v>
      </c>
      <c r="F68" s="178">
        <f t="shared" si="2"/>
        <v>7000</v>
      </c>
      <c r="G68" s="165" t="s">
        <v>702</v>
      </c>
      <c r="H68" s="215"/>
    </row>
    <row r="69" spans="1:8" ht="182" x14ac:dyDescent="0.35">
      <c r="A69" s="163" t="s">
        <v>1558</v>
      </c>
      <c r="B69" s="164" t="s">
        <v>726</v>
      </c>
      <c r="C69" s="165" t="s">
        <v>1575</v>
      </c>
      <c r="D69" s="178">
        <v>22000</v>
      </c>
      <c r="E69" s="167">
        <v>2</v>
      </c>
      <c r="F69" s="178">
        <f t="shared" si="2"/>
        <v>44000</v>
      </c>
      <c r="G69" s="165" t="s">
        <v>702</v>
      </c>
      <c r="H69" s="215"/>
    </row>
    <row r="70" spans="1:8" ht="169" x14ac:dyDescent="0.35">
      <c r="A70" s="163" t="s">
        <v>1558</v>
      </c>
      <c r="B70" s="164" t="s">
        <v>727</v>
      </c>
      <c r="C70" s="165" t="s">
        <v>1575</v>
      </c>
      <c r="D70" s="178">
        <v>2000</v>
      </c>
      <c r="E70" s="167">
        <v>2</v>
      </c>
      <c r="F70" s="178">
        <f t="shared" si="2"/>
        <v>4000</v>
      </c>
      <c r="G70" s="165" t="s">
        <v>702</v>
      </c>
      <c r="H70" s="215"/>
    </row>
    <row r="71" spans="1:8" ht="52" x14ac:dyDescent="0.35">
      <c r="A71" s="163" t="s">
        <v>1558</v>
      </c>
      <c r="B71" s="164" t="s">
        <v>728</v>
      </c>
      <c r="C71" s="165" t="s">
        <v>1575</v>
      </c>
      <c r="D71" s="178">
        <v>65000</v>
      </c>
      <c r="E71" s="167">
        <v>2</v>
      </c>
      <c r="F71" s="178">
        <f t="shared" si="2"/>
        <v>130000</v>
      </c>
      <c r="G71" s="165" t="s">
        <v>702</v>
      </c>
      <c r="H71" s="215"/>
    </row>
    <row r="72" spans="1:8" ht="143" x14ac:dyDescent="0.35">
      <c r="A72" s="163" t="s">
        <v>1558</v>
      </c>
      <c r="B72" s="164" t="s">
        <v>729</v>
      </c>
      <c r="C72" s="165" t="s">
        <v>1575</v>
      </c>
      <c r="D72" s="178">
        <v>5000</v>
      </c>
      <c r="E72" s="167">
        <v>2</v>
      </c>
      <c r="F72" s="178">
        <f t="shared" si="2"/>
        <v>10000</v>
      </c>
      <c r="G72" s="165" t="s">
        <v>702</v>
      </c>
      <c r="H72" s="215"/>
    </row>
    <row r="73" spans="1:8" ht="26" x14ac:dyDescent="0.35">
      <c r="A73" s="163" t="s">
        <v>1558</v>
      </c>
      <c r="B73" s="181" t="s">
        <v>730</v>
      </c>
      <c r="C73" s="165" t="s">
        <v>1575</v>
      </c>
      <c r="D73" s="182">
        <v>302000</v>
      </c>
      <c r="E73" s="183">
        <v>1</v>
      </c>
      <c r="F73" s="178">
        <f t="shared" si="2"/>
        <v>302000</v>
      </c>
      <c r="G73" s="165" t="s">
        <v>702</v>
      </c>
      <c r="H73" s="217"/>
    </row>
    <row r="74" spans="1:8" x14ac:dyDescent="0.35">
      <c r="A74" s="159"/>
      <c r="B74" s="160" t="s">
        <v>1587</v>
      </c>
      <c r="C74" s="161"/>
      <c r="D74" s="176"/>
      <c r="E74" s="161"/>
      <c r="F74" s="176">
        <f>SUM(F76:F78)</f>
        <v>260000</v>
      </c>
      <c r="G74" s="161"/>
      <c r="H74" s="214"/>
    </row>
    <row r="75" spans="1:8" ht="208" x14ac:dyDescent="0.35">
      <c r="A75" s="190"/>
      <c r="B75" s="164" t="s">
        <v>46</v>
      </c>
      <c r="C75" s="165" t="s">
        <v>15</v>
      </c>
      <c r="D75" s="192"/>
      <c r="E75" s="191"/>
      <c r="F75" s="178"/>
      <c r="G75" s="191"/>
      <c r="H75" s="191"/>
    </row>
    <row r="76" spans="1:8" ht="91" x14ac:dyDescent="0.35">
      <c r="A76" s="163" t="s">
        <v>1558</v>
      </c>
      <c r="B76" s="164" t="s">
        <v>731</v>
      </c>
      <c r="C76" s="165" t="s">
        <v>820</v>
      </c>
      <c r="D76" s="178">
        <v>40000</v>
      </c>
      <c r="E76" s="167">
        <v>1</v>
      </c>
      <c r="F76" s="178">
        <f t="shared" ref="F76:F78" si="3">E76*D76</f>
        <v>40000</v>
      </c>
      <c r="G76" s="165" t="s">
        <v>702</v>
      </c>
      <c r="H76" s="215"/>
    </row>
    <row r="77" spans="1:8" ht="78" x14ac:dyDescent="0.35">
      <c r="A77" s="163" t="s">
        <v>1558</v>
      </c>
      <c r="B77" s="164" t="s">
        <v>732</v>
      </c>
      <c r="C77" s="165" t="s">
        <v>820</v>
      </c>
      <c r="D77" s="178">
        <v>100000</v>
      </c>
      <c r="E77" s="167">
        <v>1</v>
      </c>
      <c r="F77" s="178">
        <f t="shared" si="3"/>
        <v>100000</v>
      </c>
      <c r="G77" s="165" t="s">
        <v>702</v>
      </c>
      <c r="H77" s="215"/>
    </row>
    <row r="78" spans="1:8" ht="91" x14ac:dyDescent="0.35">
      <c r="A78" s="163" t="s">
        <v>1558</v>
      </c>
      <c r="B78" s="164" t="s">
        <v>733</v>
      </c>
      <c r="C78" s="165" t="s">
        <v>820</v>
      </c>
      <c r="D78" s="178">
        <v>120000</v>
      </c>
      <c r="E78" s="167">
        <v>1</v>
      </c>
      <c r="F78" s="178">
        <f t="shared" si="3"/>
        <v>120000</v>
      </c>
      <c r="G78" s="165" t="s">
        <v>702</v>
      </c>
      <c r="H78" s="215"/>
    </row>
    <row r="79" spans="1:8" x14ac:dyDescent="0.35">
      <c r="A79" s="159"/>
      <c r="B79" s="160" t="s">
        <v>1588</v>
      </c>
      <c r="C79" s="161"/>
      <c r="D79" s="176"/>
      <c r="E79" s="161"/>
      <c r="F79" s="176">
        <f>SUM(F80:F104)</f>
        <v>1152756</v>
      </c>
      <c r="G79" s="161"/>
      <c r="H79" s="214"/>
    </row>
    <row r="80" spans="1:8" ht="208" x14ac:dyDescent="0.35">
      <c r="A80" s="163"/>
      <c r="B80" s="164" t="s">
        <v>50</v>
      </c>
      <c r="C80" s="165" t="s">
        <v>15</v>
      </c>
      <c r="D80" s="178"/>
      <c r="E80" s="167"/>
      <c r="F80" s="178"/>
      <c r="G80" s="165"/>
      <c r="H80" s="215"/>
    </row>
    <row r="81" spans="1:8" x14ac:dyDescent="0.35">
      <c r="A81" s="163" t="s">
        <v>1558</v>
      </c>
      <c r="B81" s="164" t="s">
        <v>734</v>
      </c>
      <c r="C81" s="165" t="s">
        <v>820</v>
      </c>
      <c r="D81" s="178">
        <v>110000</v>
      </c>
      <c r="E81" s="167">
        <v>1</v>
      </c>
      <c r="F81" s="178">
        <f t="shared" ref="F81:F104" si="4">E81*D81</f>
        <v>110000</v>
      </c>
      <c r="G81" s="165" t="s">
        <v>702</v>
      </c>
      <c r="H81" s="215"/>
    </row>
    <row r="82" spans="1:8" x14ac:dyDescent="0.35">
      <c r="A82" s="163" t="s">
        <v>1558</v>
      </c>
      <c r="B82" s="164" t="s">
        <v>735</v>
      </c>
      <c r="C82" s="165" t="s">
        <v>820</v>
      </c>
      <c r="D82" s="178">
        <v>110000</v>
      </c>
      <c r="E82" s="167">
        <v>1</v>
      </c>
      <c r="F82" s="178">
        <f t="shared" si="4"/>
        <v>110000</v>
      </c>
      <c r="G82" s="165" t="s">
        <v>702</v>
      </c>
      <c r="H82" s="215"/>
    </row>
    <row r="83" spans="1:8" x14ac:dyDescent="0.35">
      <c r="A83" s="163" t="s">
        <v>1558</v>
      </c>
      <c r="B83" s="164" t="s">
        <v>736</v>
      </c>
      <c r="C83" s="165" t="s">
        <v>820</v>
      </c>
      <c r="D83" s="178">
        <v>110000</v>
      </c>
      <c r="E83" s="167">
        <v>1</v>
      </c>
      <c r="F83" s="178">
        <f t="shared" si="4"/>
        <v>110000</v>
      </c>
      <c r="G83" s="165" t="s">
        <v>702</v>
      </c>
      <c r="H83" s="215"/>
    </row>
    <row r="84" spans="1:8" ht="26" x14ac:dyDescent="0.35">
      <c r="A84" s="163" t="s">
        <v>1558</v>
      </c>
      <c r="B84" s="164" t="s">
        <v>737</v>
      </c>
      <c r="C84" s="165" t="s">
        <v>820</v>
      </c>
      <c r="D84" s="178">
        <v>110000</v>
      </c>
      <c r="E84" s="167">
        <v>1</v>
      </c>
      <c r="F84" s="178">
        <f t="shared" si="4"/>
        <v>110000</v>
      </c>
      <c r="G84" s="165" t="s">
        <v>702</v>
      </c>
      <c r="H84" s="215"/>
    </row>
    <row r="85" spans="1:8" ht="26" x14ac:dyDescent="0.35">
      <c r="A85" s="163" t="s">
        <v>1558</v>
      </c>
      <c r="B85" s="164" t="s">
        <v>738</v>
      </c>
      <c r="C85" s="165" t="s">
        <v>820</v>
      </c>
      <c r="D85" s="178">
        <v>110000</v>
      </c>
      <c r="E85" s="167">
        <v>1</v>
      </c>
      <c r="F85" s="178">
        <f t="shared" si="4"/>
        <v>110000</v>
      </c>
      <c r="G85" s="165" t="s">
        <v>702</v>
      </c>
      <c r="H85" s="215"/>
    </row>
    <row r="86" spans="1:8" ht="39" x14ac:dyDescent="0.35">
      <c r="A86" s="163" t="s">
        <v>1558</v>
      </c>
      <c r="B86" s="164" t="s">
        <v>739</v>
      </c>
      <c r="C86" s="165" t="s">
        <v>820</v>
      </c>
      <c r="D86" s="178">
        <v>110000</v>
      </c>
      <c r="E86" s="167">
        <v>1</v>
      </c>
      <c r="F86" s="178">
        <f t="shared" si="4"/>
        <v>110000</v>
      </c>
      <c r="G86" s="165" t="s">
        <v>702</v>
      </c>
      <c r="H86" s="215"/>
    </row>
    <row r="87" spans="1:8" ht="39" x14ac:dyDescent="0.35">
      <c r="A87" s="163" t="s">
        <v>1558</v>
      </c>
      <c r="B87" s="164" t="s">
        <v>740</v>
      </c>
      <c r="C87" s="165" t="s">
        <v>820</v>
      </c>
      <c r="D87" s="178">
        <v>110000</v>
      </c>
      <c r="E87" s="167">
        <v>1</v>
      </c>
      <c r="F87" s="178">
        <f t="shared" si="4"/>
        <v>110000</v>
      </c>
      <c r="G87" s="165" t="s">
        <v>702</v>
      </c>
      <c r="H87" s="215"/>
    </row>
    <row r="88" spans="1:8" ht="26" x14ac:dyDescent="0.35">
      <c r="A88" s="163" t="s">
        <v>1558</v>
      </c>
      <c r="B88" s="164" t="s">
        <v>741</v>
      </c>
      <c r="C88" s="165" t="s">
        <v>820</v>
      </c>
      <c r="D88" s="178">
        <v>17000</v>
      </c>
      <c r="E88" s="167">
        <v>1</v>
      </c>
      <c r="F88" s="178">
        <f t="shared" si="4"/>
        <v>17000</v>
      </c>
      <c r="G88" s="165" t="s">
        <v>702</v>
      </c>
      <c r="H88" s="215"/>
    </row>
    <row r="89" spans="1:8" ht="26" x14ac:dyDescent="0.35">
      <c r="A89" s="163" t="s">
        <v>1558</v>
      </c>
      <c r="B89" s="164" t="s">
        <v>742</v>
      </c>
      <c r="C89" s="165" t="s">
        <v>820</v>
      </c>
      <c r="D89" s="178">
        <v>17000</v>
      </c>
      <c r="E89" s="167">
        <v>1</v>
      </c>
      <c r="F89" s="178">
        <f t="shared" si="4"/>
        <v>17000</v>
      </c>
      <c r="G89" s="165" t="s">
        <v>702</v>
      </c>
      <c r="H89" s="215"/>
    </row>
    <row r="90" spans="1:8" ht="26" x14ac:dyDescent="0.35">
      <c r="A90" s="163" t="s">
        <v>1558</v>
      </c>
      <c r="B90" s="164" t="s">
        <v>743</v>
      </c>
      <c r="C90" s="165" t="s">
        <v>820</v>
      </c>
      <c r="D90" s="178">
        <v>17000</v>
      </c>
      <c r="E90" s="167">
        <v>1</v>
      </c>
      <c r="F90" s="178">
        <f t="shared" si="4"/>
        <v>17000</v>
      </c>
      <c r="G90" s="165" t="s">
        <v>702</v>
      </c>
      <c r="H90" s="215"/>
    </row>
    <row r="91" spans="1:8" ht="26" x14ac:dyDescent="0.35">
      <c r="A91" s="163" t="s">
        <v>1558</v>
      </c>
      <c r="B91" s="164" t="s">
        <v>737</v>
      </c>
      <c r="C91" s="165" t="s">
        <v>820</v>
      </c>
      <c r="D91" s="178">
        <v>17000</v>
      </c>
      <c r="E91" s="167">
        <v>1</v>
      </c>
      <c r="F91" s="178">
        <f t="shared" si="4"/>
        <v>17000</v>
      </c>
      <c r="G91" s="165" t="s">
        <v>702</v>
      </c>
      <c r="H91" s="215"/>
    </row>
    <row r="92" spans="1:8" ht="26" x14ac:dyDescent="0.35">
      <c r="A92" s="163" t="s">
        <v>1558</v>
      </c>
      <c r="B92" s="164" t="s">
        <v>738</v>
      </c>
      <c r="C92" s="165" t="s">
        <v>820</v>
      </c>
      <c r="D92" s="178">
        <v>17000</v>
      </c>
      <c r="E92" s="167">
        <v>1</v>
      </c>
      <c r="F92" s="178">
        <f t="shared" si="4"/>
        <v>17000</v>
      </c>
      <c r="G92" s="165" t="s">
        <v>702</v>
      </c>
      <c r="H92" s="215"/>
    </row>
    <row r="93" spans="1:8" ht="39" x14ac:dyDescent="0.35">
      <c r="A93" s="163" t="s">
        <v>1558</v>
      </c>
      <c r="B93" s="164" t="s">
        <v>744</v>
      </c>
      <c r="C93" s="165" t="s">
        <v>820</v>
      </c>
      <c r="D93" s="178">
        <v>17000</v>
      </c>
      <c r="E93" s="167">
        <v>1</v>
      </c>
      <c r="F93" s="178">
        <f t="shared" si="4"/>
        <v>17000</v>
      </c>
      <c r="G93" s="165" t="s">
        <v>702</v>
      </c>
      <c r="H93" s="215"/>
    </row>
    <row r="94" spans="1:8" ht="39" x14ac:dyDescent="0.35">
      <c r="A94" s="163" t="s">
        <v>1558</v>
      </c>
      <c r="B94" s="164" t="s">
        <v>745</v>
      </c>
      <c r="C94" s="165" t="s">
        <v>820</v>
      </c>
      <c r="D94" s="178">
        <v>17000</v>
      </c>
      <c r="E94" s="167">
        <v>1</v>
      </c>
      <c r="F94" s="178">
        <f t="shared" si="4"/>
        <v>17000</v>
      </c>
      <c r="G94" s="165" t="s">
        <v>702</v>
      </c>
      <c r="H94" s="215"/>
    </row>
    <row r="95" spans="1:8" ht="39" x14ac:dyDescent="0.35">
      <c r="A95" s="163" t="s">
        <v>1558</v>
      </c>
      <c r="B95" s="164" t="s">
        <v>746</v>
      </c>
      <c r="C95" s="165" t="s">
        <v>820</v>
      </c>
      <c r="D95" s="178">
        <v>17000</v>
      </c>
      <c r="E95" s="167">
        <v>1</v>
      </c>
      <c r="F95" s="178">
        <f t="shared" si="4"/>
        <v>17000</v>
      </c>
      <c r="G95" s="165" t="s">
        <v>702</v>
      </c>
      <c r="H95" s="215"/>
    </row>
    <row r="96" spans="1:8" ht="39" x14ac:dyDescent="0.35">
      <c r="A96" s="163" t="s">
        <v>1558</v>
      </c>
      <c r="B96" s="164" t="s">
        <v>747</v>
      </c>
      <c r="C96" s="165" t="s">
        <v>820</v>
      </c>
      <c r="D96" s="178">
        <v>17000</v>
      </c>
      <c r="E96" s="167">
        <v>1</v>
      </c>
      <c r="F96" s="178">
        <f t="shared" si="4"/>
        <v>17000</v>
      </c>
      <c r="G96" s="165" t="s">
        <v>702</v>
      </c>
      <c r="H96" s="215"/>
    </row>
    <row r="97" spans="1:8" ht="26" x14ac:dyDescent="0.35">
      <c r="A97" s="163" t="s">
        <v>1558</v>
      </c>
      <c r="B97" s="164" t="s">
        <v>748</v>
      </c>
      <c r="C97" s="165" t="s">
        <v>820</v>
      </c>
      <c r="D97" s="178">
        <v>35000</v>
      </c>
      <c r="E97" s="167">
        <v>1</v>
      </c>
      <c r="F97" s="178">
        <f t="shared" si="4"/>
        <v>35000</v>
      </c>
      <c r="G97" s="165" t="s">
        <v>702</v>
      </c>
      <c r="H97" s="215"/>
    </row>
    <row r="98" spans="1:8" ht="26" x14ac:dyDescent="0.35">
      <c r="A98" s="163" t="s">
        <v>1558</v>
      </c>
      <c r="B98" s="164" t="s">
        <v>749</v>
      </c>
      <c r="C98" s="165" t="s">
        <v>820</v>
      </c>
      <c r="D98" s="178">
        <v>35000</v>
      </c>
      <c r="E98" s="167">
        <v>1</v>
      </c>
      <c r="F98" s="178">
        <f t="shared" si="4"/>
        <v>35000</v>
      </c>
      <c r="G98" s="165" t="s">
        <v>702</v>
      </c>
      <c r="H98" s="215"/>
    </row>
    <row r="99" spans="1:8" ht="39" x14ac:dyDescent="0.35">
      <c r="A99" s="163" t="s">
        <v>1558</v>
      </c>
      <c r="B99" s="164" t="s">
        <v>750</v>
      </c>
      <c r="C99" s="165" t="s">
        <v>820</v>
      </c>
      <c r="D99" s="178">
        <v>35000</v>
      </c>
      <c r="E99" s="167">
        <v>1</v>
      </c>
      <c r="F99" s="178">
        <f t="shared" si="4"/>
        <v>35000</v>
      </c>
      <c r="G99" s="165" t="s">
        <v>702</v>
      </c>
      <c r="H99" s="215"/>
    </row>
    <row r="100" spans="1:8" ht="39" x14ac:dyDescent="0.35">
      <c r="A100" s="163" t="s">
        <v>1558</v>
      </c>
      <c r="B100" s="164" t="s">
        <v>751</v>
      </c>
      <c r="C100" s="165" t="s">
        <v>820</v>
      </c>
      <c r="D100" s="178">
        <v>35000</v>
      </c>
      <c r="E100" s="167">
        <v>1</v>
      </c>
      <c r="F100" s="178">
        <f t="shared" si="4"/>
        <v>35000</v>
      </c>
      <c r="G100" s="165" t="s">
        <v>702</v>
      </c>
      <c r="H100" s="215"/>
    </row>
    <row r="101" spans="1:8" ht="39" x14ac:dyDescent="0.35">
      <c r="A101" s="163" t="s">
        <v>1558</v>
      </c>
      <c r="B101" s="164" t="s">
        <v>752</v>
      </c>
      <c r="C101" s="165" t="s">
        <v>820</v>
      </c>
      <c r="D101" s="178">
        <v>35000</v>
      </c>
      <c r="E101" s="167">
        <v>1</v>
      </c>
      <c r="F101" s="178">
        <f t="shared" si="4"/>
        <v>35000</v>
      </c>
      <c r="G101" s="165" t="s">
        <v>702</v>
      </c>
      <c r="H101" s="215"/>
    </row>
    <row r="102" spans="1:8" ht="39" x14ac:dyDescent="0.35">
      <c r="A102" s="163" t="s">
        <v>1558</v>
      </c>
      <c r="B102" s="164" t="s">
        <v>753</v>
      </c>
      <c r="C102" s="165" t="s">
        <v>820</v>
      </c>
      <c r="D102" s="178">
        <v>35000</v>
      </c>
      <c r="E102" s="167">
        <v>1</v>
      </c>
      <c r="F102" s="178">
        <f t="shared" si="4"/>
        <v>35000</v>
      </c>
      <c r="G102" s="165" t="s">
        <v>702</v>
      </c>
      <c r="H102" s="215"/>
    </row>
    <row r="103" spans="1:8" ht="65" x14ac:dyDescent="0.35">
      <c r="A103" s="163" t="s">
        <v>1558</v>
      </c>
      <c r="B103" s="164" t="s">
        <v>754</v>
      </c>
      <c r="C103" s="165" t="s">
        <v>820</v>
      </c>
      <c r="D103" s="178">
        <v>14862</v>
      </c>
      <c r="E103" s="167">
        <v>1</v>
      </c>
      <c r="F103" s="178">
        <f t="shared" si="4"/>
        <v>14862</v>
      </c>
      <c r="G103" s="165" t="s">
        <v>702</v>
      </c>
      <c r="H103" s="215"/>
    </row>
    <row r="104" spans="1:8" ht="78" x14ac:dyDescent="0.35">
      <c r="A104" s="163" t="s">
        <v>1558</v>
      </c>
      <c r="B104" s="164" t="s">
        <v>755</v>
      </c>
      <c r="C104" s="165" t="s">
        <v>820</v>
      </c>
      <c r="D104" s="178">
        <v>4894</v>
      </c>
      <c r="E104" s="167">
        <v>1</v>
      </c>
      <c r="F104" s="178">
        <f t="shared" si="4"/>
        <v>4894</v>
      </c>
      <c r="G104" s="165" t="s">
        <v>702</v>
      </c>
      <c r="H104" s="215"/>
    </row>
    <row r="105" spans="1:8" x14ac:dyDescent="0.35">
      <c r="A105" s="159"/>
      <c r="B105" s="160" t="s">
        <v>1589</v>
      </c>
      <c r="C105" s="161"/>
      <c r="D105" s="176"/>
      <c r="E105" s="161"/>
      <c r="F105" s="176">
        <f>SUM(F106:F127)</f>
        <v>1262360</v>
      </c>
      <c r="G105" s="161"/>
      <c r="H105" s="214"/>
    </row>
    <row r="106" spans="1:8" ht="195" x14ac:dyDescent="0.35">
      <c r="A106" s="163"/>
      <c r="B106" s="164" t="s">
        <v>53</v>
      </c>
      <c r="C106" s="165" t="s">
        <v>15</v>
      </c>
      <c r="D106" s="178"/>
      <c r="E106" s="167"/>
      <c r="F106" s="178"/>
      <c r="G106" s="165"/>
      <c r="H106" s="215"/>
    </row>
    <row r="107" spans="1:8" ht="52" x14ac:dyDescent="0.35">
      <c r="A107" s="163" t="s">
        <v>1590</v>
      </c>
      <c r="B107" s="164" t="s">
        <v>756</v>
      </c>
      <c r="C107" s="165" t="s">
        <v>757</v>
      </c>
      <c r="D107" s="178">
        <v>130</v>
      </c>
      <c r="E107" s="167">
        <v>3400</v>
      </c>
      <c r="F107" s="178">
        <f t="shared" ref="F107:F127" si="5">E107*D107</f>
        <v>442000</v>
      </c>
      <c r="G107" s="165" t="s">
        <v>758</v>
      </c>
      <c r="H107" s="215"/>
    </row>
    <row r="108" spans="1:8" ht="65" x14ac:dyDescent="0.35">
      <c r="A108" s="163" t="s">
        <v>1591</v>
      </c>
      <c r="B108" s="164" t="s">
        <v>759</v>
      </c>
      <c r="C108" s="165" t="s">
        <v>757</v>
      </c>
      <c r="D108" s="178">
        <v>234</v>
      </c>
      <c r="E108" s="167">
        <v>700</v>
      </c>
      <c r="F108" s="178">
        <f t="shared" si="5"/>
        <v>163800</v>
      </c>
      <c r="G108" s="165" t="s">
        <v>758</v>
      </c>
      <c r="H108" s="215"/>
    </row>
    <row r="109" spans="1:8" ht="65" x14ac:dyDescent="0.35">
      <c r="A109" s="163" t="s">
        <v>1592</v>
      </c>
      <c r="B109" s="164" t="s">
        <v>760</v>
      </c>
      <c r="C109" s="165" t="s">
        <v>757</v>
      </c>
      <c r="D109" s="178">
        <v>130</v>
      </c>
      <c r="E109" s="167">
        <v>300</v>
      </c>
      <c r="F109" s="178">
        <f t="shared" si="5"/>
        <v>39000</v>
      </c>
      <c r="G109" s="165" t="s">
        <v>758</v>
      </c>
      <c r="H109" s="215"/>
    </row>
    <row r="110" spans="1:8" ht="65" x14ac:dyDescent="0.35">
      <c r="A110" s="163" t="s">
        <v>1593</v>
      </c>
      <c r="B110" s="164" t="s">
        <v>761</v>
      </c>
      <c r="C110" s="165" t="s">
        <v>757</v>
      </c>
      <c r="D110" s="178">
        <v>90</v>
      </c>
      <c r="E110" s="167">
        <v>600</v>
      </c>
      <c r="F110" s="178">
        <f t="shared" si="5"/>
        <v>54000</v>
      </c>
      <c r="G110" s="165" t="s">
        <v>758</v>
      </c>
      <c r="H110" s="215"/>
    </row>
    <row r="111" spans="1:8" ht="65" x14ac:dyDescent="0.35">
      <c r="A111" s="163" t="s">
        <v>1594</v>
      </c>
      <c r="B111" s="164" t="s">
        <v>762</v>
      </c>
      <c r="C111" s="165" t="s">
        <v>757</v>
      </c>
      <c r="D111" s="178">
        <v>49</v>
      </c>
      <c r="E111" s="167">
        <v>500</v>
      </c>
      <c r="F111" s="178">
        <f t="shared" si="5"/>
        <v>24500</v>
      </c>
      <c r="G111" s="165" t="s">
        <v>758</v>
      </c>
      <c r="H111" s="215"/>
    </row>
    <row r="112" spans="1:8" ht="65" x14ac:dyDescent="0.35">
      <c r="A112" s="163" t="s">
        <v>1595</v>
      </c>
      <c r="B112" s="164" t="s">
        <v>763</v>
      </c>
      <c r="C112" s="165" t="s">
        <v>757</v>
      </c>
      <c r="D112" s="178">
        <v>39</v>
      </c>
      <c r="E112" s="167">
        <v>300</v>
      </c>
      <c r="F112" s="178">
        <f t="shared" si="5"/>
        <v>11700</v>
      </c>
      <c r="G112" s="165" t="s">
        <v>758</v>
      </c>
      <c r="H112" s="215"/>
    </row>
    <row r="113" spans="1:8" ht="273" x14ac:dyDescent="0.35">
      <c r="A113" s="163" t="s">
        <v>1558</v>
      </c>
      <c r="B113" s="164" t="s">
        <v>764</v>
      </c>
      <c r="C113" s="165" t="s">
        <v>820</v>
      </c>
      <c r="D113" s="178">
        <v>100</v>
      </c>
      <c r="E113" s="167">
        <v>100</v>
      </c>
      <c r="F113" s="178">
        <f t="shared" si="5"/>
        <v>10000</v>
      </c>
      <c r="G113" s="165" t="s">
        <v>758</v>
      </c>
      <c r="H113" s="215"/>
    </row>
    <row r="114" spans="1:8" ht="91" x14ac:dyDescent="0.35">
      <c r="A114" s="163" t="s">
        <v>1558</v>
      </c>
      <c r="B114" s="164" t="s">
        <v>765</v>
      </c>
      <c r="C114" s="165" t="s">
        <v>820</v>
      </c>
      <c r="D114" s="178">
        <v>620</v>
      </c>
      <c r="E114" s="167">
        <v>6</v>
      </c>
      <c r="F114" s="178">
        <f t="shared" si="5"/>
        <v>3720</v>
      </c>
      <c r="G114" s="165" t="s">
        <v>758</v>
      </c>
      <c r="H114" s="215"/>
    </row>
    <row r="115" spans="1:8" ht="104" x14ac:dyDescent="0.35">
      <c r="A115" s="163" t="s">
        <v>1558</v>
      </c>
      <c r="B115" s="164" t="s">
        <v>766</v>
      </c>
      <c r="C115" s="165" t="s">
        <v>820</v>
      </c>
      <c r="D115" s="178">
        <v>620</v>
      </c>
      <c r="E115" s="167">
        <v>12</v>
      </c>
      <c r="F115" s="178">
        <f t="shared" si="5"/>
        <v>7440</v>
      </c>
      <c r="G115" s="165" t="s">
        <v>758</v>
      </c>
      <c r="H115" s="215"/>
    </row>
    <row r="116" spans="1:8" ht="104" x14ac:dyDescent="0.35">
      <c r="A116" s="163" t="s">
        <v>1558</v>
      </c>
      <c r="B116" s="164" t="s">
        <v>767</v>
      </c>
      <c r="C116" s="165" t="s">
        <v>820</v>
      </c>
      <c r="D116" s="178">
        <v>200</v>
      </c>
      <c r="E116" s="167">
        <v>160</v>
      </c>
      <c r="F116" s="178">
        <f t="shared" si="5"/>
        <v>32000</v>
      </c>
      <c r="G116" s="165" t="s">
        <v>758</v>
      </c>
      <c r="H116" s="215"/>
    </row>
    <row r="117" spans="1:8" ht="403" x14ac:dyDescent="0.35">
      <c r="A117" s="163" t="s">
        <v>1558</v>
      </c>
      <c r="B117" s="164" t="s">
        <v>768</v>
      </c>
      <c r="C117" s="165" t="s">
        <v>820</v>
      </c>
      <c r="D117" s="178">
        <v>420</v>
      </c>
      <c r="E117" s="167">
        <v>120</v>
      </c>
      <c r="F117" s="178">
        <f t="shared" si="5"/>
        <v>50400</v>
      </c>
      <c r="G117" s="165" t="s">
        <v>758</v>
      </c>
      <c r="H117" s="215"/>
    </row>
    <row r="118" spans="1:8" ht="286" x14ac:dyDescent="0.35">
      <c r="A118" s="163" t="s">
        <v>1558</v>
      </c>
      <c r="B118" s="164" t="s">
        <v>769</v>
      </c>
      <c r="C118" s="165" t="s">
        <v>177</v>
      </c>
      <c r="D118" s="178">
        <v>14000</v>
      </c>
      <c r="E118" s="167">
        <v>1</v>
      </c>
      <c r="F118" s="178">
        <f t="shared" si="5"/>
        <v>14000</v>
      </c>
      <c r="G118" s="165" t="s">
        <v>758</v>
      </c>
      <c r="H118" s="215"/>
    </row>
    <row r="119" spans="1:8" ht="195" x14ac:dyDescent="0.35">
      <c r="A119" s="163" t="s">
        <v>1558</v>
      </c>
      <c r="B119" s="164" t="s">
        <v>770</v>
      </c>
      <c r="C119" s="165" t="s">
        <v>177</v>
      </c>
      <c r="D119" s="178">
        <v>10000</v>
      </c>
      <c r="E119" s="167">
        <v>1</v>
      </c>
      <c r="F119" s="178">
        <f t="shared" si="5"/>
        <v>10000</v>
      </c>
      <c r="G119" s="165" t="s">
        <v>758</v>
      </c>
      <c r="H119" s="215"/>
    </row>
    <row r="120" spans="1:8" ht="182" x14ac:dyDescent="0.35">
      <c r="A120" s="163" t="s">
        <v>1558</v>
      </c>
      <c r="B120" s="164" t="s">
        <v>771</v>
      </c>
      <c r="C120" s="165" t="s">
        <v>820</v>
      </c>
      <c r="D120" s="178">
        <v>150</v>
      </c>
      <c r="E120" s="167">
        <v>380</v>
      </c>
      <c r="F120" s="178">
        <f t="shared" si="5"/>
        <v>57000</v>
      </c>
      <c r="G120" s="165" t="s">
        <v>758</v>
      </c>
      <c r="H120" s="215"/>
    </row>
    <row r="121" spans="1:8" ht="286" x14ac:dyDescent="0.35">
      <c r="A121" s="163" t="s">
        <v>1558</v>
      </c>
      <c r="B121" s="164" t="s">
        <v>772</v>
      </c>
      <c r="C121" s="165" t="s">
        <v>820</v>
      </c>
      <c r="D121" s="178">
        <v>35</v>
      </c>
      <c r="E121" s="167">
        <v>320</v>
      </c>
      <c r="F121" s="178">
        <f t="shared" si="5"/>
        <v>11200</v>
      </c>
      <c r="G121" s="165" t="s">
        <v>758</v>
      </c>
      <c r="H121" s="215"/>
    </row>
    <row r="122" spans="1:8" ht="104" x14ac:dyDescent="0.35">
      <c r="A122" s="163" t="s">
        <v>1558</v>
      </c>
      <c r="B122" s="164" t="s">
        <v>773</v>
      </c>
      <c r="C122" s="165" t="s">
        <v>820</v>
      </c>
      <c r="D122" s="178">
        <v>1500</v>
      </c>
      <c r="E122" s="167">
        <v>20</v>
      </c>
      <c r="F122" s="178">
        <f t="shared" si="5"/>
        <v>30000</v>
      </c>
      <c r="G122" s="165" t="s">
        <v>758</v>
      </c>
      <c r="H122" s="215"/>
    </row>
    <row r="123" spans="1:8" ht="351" x14ac:dyDescent="0.35">
      <c r="A123" s="163" t="s">
        <v>1596</v>
      </c>
      <c r="B123" s="164" t="s">
        <v>774</v>
      </c>
      <c r="C123" s="165" t="s">
        <v>820</v>
      </c>
      <c r="D123" s="178">
        <v>750</v>
      </c>
      <c r="E123" s="167">
        <v>20</v>
      </c>
      <c r="F123" s="178">
        <f t="shared" si="5"/>
        <v>15000</v>
      </c>
      <c r="G123" s="165" t="s">
        <v>758</v>
      </c>
      <c r="H123" s="215"/>
    </row>
    <row r="124" spans="1:8" ht="143" x14ac:dyDescent="0.35">
      <c r="A124" s="163" t="s">
        <v>1590</v>
      </c>
      <c r="B124" s="164" t="s">
        <v>775</v>
      </c>
      <c r="C124" s="165" t="s">
        <v>820</v>
      </c>
      <c r="D124" s="178">
        <v>130</v>
      </c>
      <c r="E124" s="167">
        <v>20</v>
      </c>
      <c r="F124" s="178">
        <f t="shared" si="5"/>
        <v>2600</v>
      </c>
      <c r="G124" s="165" t="s">
        <v>758</v>
      </c>
      <c r="H124" s="215"/>
    </row>
    <row r="125" spans="1:8" ht="39" x14ac:dyDescent="0.35">
      <c r="A125" s="163" t="s">
        <v>1558</v>
      </c>
      <c r="B125" s="164" t="s">
        <v>776</v>
      </c>
      <c r="C125" s="165" t="s">
        <v>177</v>
      </c>
      <c r="D125" s="178">
        <v>12000</v>
      </c>
      <c r="E125" s="167">
        <v>2</v>
      </c>
      <c r="F125" s="178">
        <f t="shared" si="5"/>
        <v>24000</v>
      </c>
      <c r="G125" s="165" t="s">
        <v>758</v>
      </c>
      <c r="H125" s="215"/>
    </row>
    <row r="126" spans="1:8" ht="39" x14ac:dyDescent="0.35">
      <c r="A126" s="163" t="s">
        <v>1558</v>
      </c>
      <c r="B126" s="164" t="s">
        <v>777</v>
      </c>
      <c r="C126" s="165" t="s">
        <v>177</v>
      </c>
      <c r="D126" s="178">
        <v>4000</v>
      </c>
      <c r="E126" s="167">
        <v>50</v>
      </c>
      <c r="F126" s="178">
        <f t="shared" si="5"/>
        <v>200000</v>
      </c>
      <c r="G126" s="165" t="s">
        <v>758</v>
      </c>
      <c r="H126" s="215"/>
    </row>
    <row r="127" spans="1:8" ht="221" x14ac:dyDescent="0.35">
      <c r="A127" s="163" t="s">
        <v>1558</v>
      </c>
      <c r="B127" s="164" t="s">
        <v>778</v>
      </c>
      <c r="C127" s="165" t="s">
        <v>177</v>
      </c>
      <c r="D127" s="178">
        <v>60000</v>
      </c>
      <c r="E127" s="167">
        <v>1</v>
      </c>
      <c r="F127" s="178">
        <f t="shared" si="5"/>
        <v>60000</v>
      </c>
      <c r="G127" s="165" t="s">
        <v>758</v>
      </c>
      <c r="H127" s="215"/>
    </row>
    <row r="128" spans="1:8" ht="39" x14ac:dyDescent="0.35">
      <c r="A128" s="159"/>
      <c r="B128" s="160" t="s">
        <v>1597</v>
      </c>
      <c r="C128" s="161"/>
      <c r="D128" s="176"/>
      <c r="E128" s="161"/>
      <c r="F128" s="176">
        <f>SUM(F129:F152)</f>
        <v>375740</v>
      </c>
      <c r="G128" s="161"/>
      <c r="H128" s="214"/>
    </row>
    <row r="129" spans="1:8" ht="221" x14ac:dyDescent="0.35">
      <c r="A129" s="163"/>
      <c r="B129" s="164" t="s">
        <v>55</v>
      </c>
      <c r="C129" s="165" t="s">
        <v>15</v>
      </c>
      <c r="D129" s="178"/>
      <c r="E129" s="167"/>
      <c r="F129" s="178"/>
      <c r="G129" s="165"/>
      <c r="H129" s="215"/>
    </row>
    <row r="130" spans="1:8" ht="409.5" x14ac:dyDescent="0.35">
      <c r="A130" s="163" t="s">
        <v>597</v>
      </c>
      <c r="B130" s="164" t="s">
        <v>779</v>
      </c>
      <c r="C130" s="165" t="s">
        <v>757</v>
      </c>
      <c r="D130" s="178">
        <v>134</v>
      </c>
      <c r="E130" s="167">
        <v>10</v>
      </c>
      <c r="F130" s="178">
        <f t="shared" ref="F130:F152" si="6">E130*D130</f>
        <v>1340</v>
      </c>
      <c r="G130" s="165" t="s">
        <v>758</v>
      </c>
      <c r="H130" s="215"/>
    </row>
    <row r="131" spans="1:8" ht="409.5" x14ac:dyDescent="0.35">
      <c r="A131" s="163" t="s">
        <v>598</v>
      </c>
      <c r="B131" s="164" t="s">
        <v>780</v>
      </c>
      <c r="C131" s="165" t="s">
        <v>757</v>
      </c>
      <c r="D131" s="178">
        <v>177</v>
      </c>
      <c r="E131" s="167">
        <v>10</v>
      </c>
      <c r="F131" s="178">
        <f t="shared" si="6"/>
        <v>1770</v>
      </c>
      <c r="G131" s="165" t="s">
        <v>758</v>
      </c>
      <c r="H131" s="215"/>
    </row>
    <row r="132" spans="1:8" ht="409.5" x14ac:dyDescent="0.35">
      <c r="A132" s="163" t="s">
        <v>599</v>
      </c>
      <c r="B132" s="164" t="s">
        <v>781</v>
      </c>
      <c r="C132" s="165" t="s">
        <v>757</v>
      </c>
      <c r="D132" s="178">
        <v>227</v>
      </c>
      <c r="E132" s="167">
        <v>50</v>
      </c>
      <c r="F132" s="178">
        <f t="shared" si="6"/>
        <v>11350</v>
      </c>
      <c r="G132" s="165" t="s">
        <v>758</v>
      </c>
      <c r="H132" s="215"/>
    </row>
    <row r="133" spans="1:8" ht="409.5" x14ac:dyDescent="0.35">
      <c r="A133" s="163" t="s">
        <v>600</v>
      </c>
      <c r="B133" s="164" t="s">
        <v>782</v>
      </c>
      <c r="C133" s="165" t="s">
        <v>757</v>
      </c>
      <c r="D133" s="178">
        <v>300</v>
      </c>
      <c r="E133" s="167">
        <v>200</v>
      </c>
      <c r="F133" s="178">
        <f t="shared" si="6"/>
        <v>60000</v>
      </c>
      <c r="G133" s="165" t="s">
        <v>758</v>
      </c>
      <c r="H133" s="215"/>
    </row>
    <row r="134" spans="1:8" ht="409.5" x14ac:dyDescent="0.35">
      <c r="A134" s="163" t="s">
        <v>1558</v>
      </c>
      <c r="B134" s="164" t="s">
        <v>783</v>
      </c>
      <c r="C134" s="165" t="s">
        <v>757</v>
      </c>
      <c r="D134" s="178">
        <v>400</v>
      </c>
      <c r="E134" s="167">
        <v>20</v>
      </c>
      <c r="F134" s="178">
        <f t="shared" si="6"/>
        <v>8000</v>
      </c>
      <c r="G134" s="165" t="s">
        <v>758</v>
      </c>
      <c r="H134" s="215"/>
    </row>
    <row r="135" spans="1:8" ht="409.5" x14ac:dyDescent="0.35">
      <c r="A135" s="163" t="s">
        <v>1558</v>
      </c>
      <c r="B135" s="164" t="s">
        <v>784</v>
      </c>
      <c r="C135" s="165" t="s">
        <v>757</v>
      </c>
      <c r="D135" s="178">
        <v>500</v>
      </c>
      <c r="E135" s="167">
        <v>210</v>
      </c>
      <c r="F135" s="178">
        <f t="shared" si="6"/>
        <v>105000</v>
      </c>
      <c r="G135" s="165" t="s">
        <v>758</v>
      </c>
      <c r="H135" s="215"/>
    </row>
    <row r="136" spans="1:8" ht="299" x14ac:dyDescent="0.35">
      <c r="A136" s="163" t="s">
        <v>1558</v>
      </c>
      <c r="B136" s="164" t="s">
        <v>785</v>
      </c>
      <c r="C136" s="165" t="s">
        <v>757</v>
      </c>
      <c r="D136" s="178">
        <v>30</v>
      </c>
      <c r="E136" s="167">
        <v>10</v>
      </c>
      <c r="F136" s="178">
        <f t="shared" si="6"/>
        <v>300</v>
      </c>
      <c r="G136" s="165" t="s">
        <v>758</v>
      </c>
      <c r="H136" s="215"/>
    </row>
    <row r="137" spans="1:8" ht="299" x14ac:dyDescent="0.35">
      <c r="A137" s="163" t="s">
        <v>1558</v>
      </c>
      <c r="B137" s="164" t="s">
        <v>786</v>
      </c>
      <c r="C137" s="165" t="s">
        <v>757</v>
      </c>
      <c r="D137" s="178">
        <v>40</v>
      </c>
      <c r="E137" s="167">
        <v>10</v>
      </c>
      <c r="F137" s="178">
        <f t="shared" si="6"/>
        <v>400</v>
      </c>
      <c r="G137" s="165" t="s">
        <v>758</v>
      </c>
      <c r="H137" s="215"/>
    </row>
    <row r="138" spans="1:8" ht="299" x14ac:dyDescent="0.35">
      <c r="A138" s="163" t="s">
        <v>1558</v>
      </c>
      <c r="B138" s="164" t="s">
        <v>787</v>
      </c>
      <c r="C138" s="165" t="s">
        <v>757</v>
      </c>
      <c r="D138" s="178">
        <v>45</v>
      </c>
      <c r="E138" s="167">
        <v>50</v>
      </c>
      <c r="F138" s="178">
        <f t="shared" si="6"/>
        <v>2250</v>
      </c>
      <c r="G138" s="165" t="s">
        <v>758</v>
      </c>
      <c r="H138" s="215"/>
    </row>
    <row r="139" spans="1:8" ht="299" x14ac:dyDescent="0.35">
      <c r="A139" s="163" t="s">
        <v>1558</v>
      </c>
      <c r="B139" s="164" t="s">
        <v>788</v>
      </c>
      <c r="C139" s="165" t="s">
        <v>757</v>
      </c>
      <c r="D139" s="178">
        <v>60</v>
      </c>
      <c r="E139" s="167">
        <v>200</v>
      </c>
      <c r="F139" s="178">
        <f t="shared" si="6"/>
        <v>12000</v>
      </c>
      <c r="G139" s="165" t="s">
        <v>758</v>
      </c>
      <c r="H139" s="215"/>
    </row>
    <row r="140" spans="1:8" ht="299" x14ac:dyDescent="0.35">
      <c r="A140" s="163" t="s">
        <v>1558</v>
      </c>
      <c r="B140" s="164" t="s">
        <v>789</v>
      </c>
      <c r="C140" s="165" t="s">
        <v>757</v>
      </c>
      <c r="D140" s="178">
        <v>75</v>
      </c>
      <c r="E140" s="167">
        <v>20</v>
      </c>
      <c r="F140" s="178">
        <f t="shared" si="6"/>
        <v>1500</v>
      </c>
      <c r="G140" s="165" t="s">
        <v>758</v>
      </c>
      <c r="H140" s="215"/>
    </row>
    <row r="141" spans="1:8" ht="299" x14ac:dyDescent="0.35">
      <c r="A141" s="163" t="s">
        <v>1558</v>
      </c>
      <c r="B141" s="164" t="s">
        <v>790</v>
      </c>
      <c r="C141" s="165" t="s">
        <v>757</v>
      </c>
      <c r="D141" s="178">
        <v>85</v>
      </c>
      <c r="E141" s="167">
        <v>210</v>
      </c>
      <c r="F141" s="178">
        <f t="shared" si="6"/>
        <v>17850</v>
      </c>
      <c r="G141" s="165" t="s">
        <v>758</v>
      </c>
      <c r="H141" s="215"/>
    </row>
    <row r="142" spans="1:8" ht="409.5" x14ac:dyDescent="0.35">
      <c r="A142" s="163" t="s">
        <v>1558</v>
      </c>
      <c r="B142" s="164" t="s">
        <v>791</v>
      </c>
      <c r="C142" s="165" t="s">
        <v>757</v>
      </c>
      <c r="D142" s="178">
        <v>200</v>
      </c>
      <c r="E142" s="167">
        <v>160</v>
      </c>
      <c r="F142" s="178">
        <f t="shared" si="6"/>
        <v>32000</v>
      </c>
      <c r="G142" s="165" t="s">
        <v>758</v>
      </c>
      <c r="H142" s="215"/>
    </row>
    <row r="143" spans="1:8" ht="299" x14ac:dyDescent="0.35">
      <c r="A143" s="163" t="s">
        <v>1558</v>
      </c>
      <c r="B143" s="164" t="s">
        <v>792</v>
      </c>
      <c r="C143" s="165" t="s">
        <v>757</v>
      </c>
      <c r="D143" s="178">
        <v>230</v>
      </c>
      <c r="E143" s="167">
        <v>160</v>
      </c>
      <c r="F143" s="178">
        <f t="shared" si="6"/>
        <v>36800</v>
      </c>
      <c r="G143" s="165" t="s">
        <v>758</v>
      </c>
      <c r="H143" s="215"/>
    </row>
    <row r="144" spans="1:8" ht="65" x14ac:dyDescent="0.35">
      <c r="A144" s="163" t="s">
        <v>601</v>
      </c>
      <c r="B144" s="164" t="s">
        <v>793</v>
      </c>
      <c r="C144" s="165" t="s">
        <v>757</v>
      </c>
      <c r="D144" s="178">
        <v>79</v>
      </c>
      <c r="E144" s="167">
        <v>500</v>
      </c>
      <c r="F144" s="178">
        <f t="shared" si="6"/>
        <v>39500</v>
      </c>
      <c r="G144" s="165" t="s">
        <v>758</v>
      </c>
      <c r="H144" s="215"/>
    </row>
    <row r="145" spans="1:8" ht="65" x14ac:dyDescent="0.35">
      <c r="A145" s="163" t="s">
        <v>603</v>
      </c>
      <c r="B145" s="164" t="s">
        <v>794</v>
      </c>
      <c r="C145" s="165" t="s">
        <v>757</v>
      </c>
      <c r="D145" s="178">
        <v>289</v>
      </c>
      <c r="E145" s="167">
        <v>20</v>
      </c>
      <c r="F145" s="178">
        <f t="shared" si="6"/>
        <v>5780</v>
      </c>
      <c r="G145" s="165" t="s">
        <v>758</v>
      </c>
      <c r="H145" s="215"/>
    </row>
    <row r="146" spans="1:8" ht="65" x14ac:dyDescent="0.35">
      <c r="A146" s="163" t="s">
        <v>601</v>
      </c>
      <c r="B146" s="164" t="s">
        <v>795</v>
      </c>
      <c r="C146" s="165" t="s">
        <v>757</v>
      </c>
      <c r="D146" s="178">
        <v>79</v>
      </c>
      <c r="E146" s="167">
        <v>100</v>
      </c>
      <c r="F146" s="178">
        <f t="shared" si="6"/>
        <v>7900</v>
      </c>
      <c r="G146" s="165" t="s">
        <v>758</v>
      </c>
      <c r="H146" s="215"/>
    </row>
    <row r="147" spans="1:8" ht="65" x14ac:dyDescent="0.35">
      <c r="A147" s="163" t="s">
        <v>603</v>
      </c>
      <c r="B147" s="164" t="s">
        <v>796</v>
      </c>
      <c r="C147" s="165" t="s">
        <v>757</v>
      </c>
      <c r="D147" s="178">
        <v>289</v>
      </c>
      <c r="E147" s="167">
        <v>20</v>
      </c>
      <c r="F147" s="178">
        <f t="shared" si="6"/>
        <v>5780</v>
      </c>
      <c r="G147" s="165" t="s">
        <v>758</v>
      </c>
      <c r="H147" s="215"/>
    </row>
    <row r="148" spans="1:8" ht="338" x14ac:dyDescent="0.35">
      <c r="A148" s="163" t="s">
        <v>604</v>
      </c>
      <c r="B148" s="164" t="s">
        <v>797</v>
      </c>
      <c r="C148" s="165" t="s">
        <v>820</v>
      </c>
      <c r="D148" s="178">
        <v>331</v>
      </c>
      <c r="E148" s="167">
        <v>20</v>
      </c>
      <c r="F148" s="178">
        <f t="shared" si="6"/>
        <v>6620</v>
      </c>
      <c r="G148" s="165" t="s">
        <v>758</v>
      </c>
      <c r="H148" s="215"/>
    </row>
    <row r="149" spans="1:8" ht="338" x14ac:dyDescent="0.35">
      <c r="A149" s="163" t="s">
        <v>1558</v>
      </c>
      <c r="B149" s="164" t="s">
        <v>798</v>
      </c>
      <c r="C149" s="165" t="s">
        <v>820</v>
      </c>
      <c r="D149" s="178">
        <v>380</v>
      </c>
      <c r="E149" s="167">
        <v>20</v>
      </c>
      <c r="F149" s="178">
        <f t="shared" si="6"/>
        <v>7600</v>
      </c>
      <c r="G149" s="165" t="s">
        <v>758</v>
      </c>
      <c r="H149" s="215"/>
    </row>
    <row r="150" spans="1:8" ht="117" x14ac:dyDescent="0.35">
      <c r="A150" s="163" t="s">
        <v>1558</v>
      </c>
      <c r="B150" s="164" t="s">
        <v>799</v>
      </c>
      <c r="C150" s="165" t="s">
        <v>820</v>
      </c>
      <c r="D150" s="178">
        <v>150</v>
      </c>
      <c r="E150" s="167">
        <v>2</v>
      </c>
      <c r="F150" s="178">
        <f t="shared" si="6"/>
        <v>300</v>
      </c>
      <c r="G150" s="165" t="s">
        <v>758</v>
      </c>
      <c r="H150" s="215"/>
    </row>
    <row r="151" spans="1:8" ht="104" x14ac:dyDescent="0.35">
      <c r="A151" s="163" t="s">
        <v>1558</v>
      </c>
      <c r="B151" s="164" t="s">
        <v>800</v>
      </c>
      <c r="C151" s="165" t="s">
        <v>757</v>
      </c>
      <c r="D151" s="178">
        <v>24</v>
      </c>
      <c r="E151" s="167">
        <v>300</v>
      </c>
      <c r="F151" s="178">
        <f t="shared" si="6"/>
        <v>7200</v>
      </c>
      <c r="G151" s="165" t="s">
        <v>758</v>
      </c>
      <c r="H151" s="215"/>
    </row>
    <row r="152" spans="1:8" ht="195" x14ac:dyDescent="0.35">
      <c r="A152" s="163" t="s">
        <v>1558</v>
      </c>
      <c r="B152" s="164" t="s">
        <v>801</v>
      </c>
      <c r="C152" s="165" t="s">
        <v>757</v>
      </c>
      <c r="D152" s="178">
        <v>15</v>
      </c>
      <c r="E152" s="167">
        <v>300</v>
      </c>
      <c r="F152" s="178">
        <f t="shared" si="6"/>
        <v>4500</v>
      </c>
      <c r="G152" s="165" t="s">
        <v>758</v>
      </c>
      <c r="H152" s="215"/>
    </row>
    <row r="153" spans="1:8" ht="39" x14ac:dyDescent="0.35">
      <c r="A153" s="159"/>
      <c r="B153" s="160" t="s">
        <v>1598</v>
      </c>
      <c r="C153" s="161"/>
      <c r="D153" s="176"/>
      <c r="E153" s="161"/>
      <c r="F153" s="176">
        <f>SUM(F154:F160)</f>
        <v>1303600</v>
      </c>
      <c r="G153" s="161"/>
      <c r="H153" s="214"/>
    </row>
    <row r="154" spans="1:8" ht="234" x14ac:dyDescent="0.35">
      <c r="A154" s="163" t="s">
        <v>1558</v>
      </c>
      <c r="B154" s="164" t="s">
        <v>57</v>
      </c>
      <c r="C154" s="165" t="s">
        <v>15</v>
      </c>
      <c r="D154" s="178"/>
      <c r="E154" s="167"/>
      <c r="F154" s="178"/>
      <c r="G154" s="165"/>
      <c r="H154" s="215"/>
    </row>
    <row r="155" spans="1:8" ht="117" x14ac:dyDescent="0.35">
      <c r="A155" s="163" t="s">
        <v>1558</v>
      </c>
      <c r="B155" s="164" t="s">
        <v>802</v>
      </c>
      <c r="C155" s="165" t="s">
        <v>757</v>
      </c>
      <c r="D155" s="178">
        <v>200</v>
      </c>
      <c r="E155" s="167">
        <v>1000</v>
      </c>
      <c r="F155" s="178">
        <f t="shared" ref="F155:F160" si="7">E155*D155</f>
        <v>200000</v>
      </c>
      <c r="G155" s="165" t="s">
        <v>758</v>
      </c>
      <c r="H155" s="215"/>
    </row>
    <row r="156" spans="1:8" ht="117" x14ac:dyDescent="0.35">
      <c r="A156" s="163" t="s">
        <v>1558</v>
      </c>
      <c r="B156" s="164" t="s">
        <v>803</v>
      </c>
      <c r="C156" s="165" t="s">
        <v>757</v>
      </c>
      <c r="D156" s="178">
        <v>70</v>
      </c>
      <c r="E156" s="167">
        <v>180</v>
      </c>
      <c r="F156" s="178">
        <f t="shared" si="7"/>
        <v>12600</v>
      </c>
      <c r="G156" s="165" t="s">
        <v>758</v>
      </c>
      <c r="H156" s="215"/>
    </row>
    <row r="157" spans="1:8" ht="169" x14ac:dyDescent="0.35">
      <c r="A157" s="163" t="s">
        <v>1558</v>
      </c>
      <c r="B157" s="164" t="s">
        <v>804</v>
      </c>
      <c r="C157" s="165" t="s">
        <v>757</v>
      </c>
      <c r="D157" s="178">
        <v>1850</v>
      </c>
      <c r="E157" s="167">
        <v>180</v>
      </c>
      <c r="F157" s="178">
        <f t="shared" si="7"/>
        <v>333000</v>
      </c>
      <c r="G157" s="165" t="s">
        <v>758</v>
      </c>
      <c r="H157" s="215"/>
    </row>
    <row r="158" spans="1:8" ht="409.5" x14ac:dyDescent="0.35">
      <c r="A158" s="163" t="s">
        <v>1558</v>
      </c>
      <c r="B158" s="164" t="s">
        <v>805</v>
      </c>
      <c r="C158" s="165" t="s">
        <v>177</v>
      </c>
      <c r="D158" s="178">
        <v>350000</v>
      </c>
      <c r="E158" s="167">
        <v>1</v>
      </c>
      <c r="F158" s="178">
        <f t="shared" si="7"/>
        <v>350000</v>
      </c>
      <c r="G158" s="165" t="s">
        <v>758</v>
      </c>
      <c r="H158" s="215"/>
    </row>
    <row r="159" spans="1:8" ht="409.5" x14ac:dyDescent="0.35">
      <c r="A159" s="163" t="s">
        <v>1558</v>
      </c>
      <c r="B159" s="164" t="s">
        <v>806</v>
      </c>
      <c r="C159" s="165" t="s">
        <v>177</v>
      </c>
      <c r="D159" s="178">
        <v>18000</v>
      </c>
      <c r="E159" s="167">
        <v>12</v>
      </c>
      <c r="F159" s="178">
        <f t="shared" si="7"/>
        <v>216000</v>
      </c>
      <c r="G159" s="165" t="s">
        <v>758</v>
      </c>
      <c r="H159" s="215"/>
    </row>
    <row r="160" spans="1:8" ht="409.5" x14ac:dyDescent="0.35">
      <c r="A160" s="163" t="s">
        <v>1558</v>
      </c>
      <c r="B160" s="164" t="s">
        <v>807</v>
      </c>
      <c r="C160" s="165" t="s">
        <v>177</v>
      </c>
      <c r="D160" s="178">
        <v>16000</v>
      </c>
      <c r="E160" s="167">
        <v>12</v>
      </c>
      <c r="F160" s="178">
        <f t="shared" si="7"/>
        <v>192000</v>
      </c>
      <c r="G160" s="165" t="s">
        <v>758</v>
      </c>
      <c r="H160" s="215"/>
    </row>
    <row r="161" spans="1:8" x14ac:dyDescent="0.35">
      <c r="A161" s="159"/>
      <c r="B161" s="160" t="s">
        <v>1599</v>
      </c>
      <c r="C161" s="161"/>
      <c r="D161" s="176"/>
      <c r="E161" s="161"/>
      <c r="F161" s="176">
        <f>SUM(F162:F165)</f>
        <v>411500</v>
      </c>
      <c r="G161" s="161"/>
      <c r="H161" s="214"/>
    </row>
    <row r="162" spans="1:8" ht="273" x14ac:dyDescent="0.35">
      <c r="A162" s="163"/>
      <c r="B162" s="164" t="s">
        <v>59</v>
      </c>
      <c r="C162" s="165" t="s">
        <v>15</v>
      </c>
      <c r="D162" s="178"/>
      <c r="E162" s="167"/>
      <c r="F162" s="178"/>
      <c r="G162" s="165"/>
      <c r="H162" s="215"/>
    </row>
    <row r="163" spans="1:8" ht="234" x14ac:dyDescent="0.35">
      <c r="A163" s="163" t="s">
        <v>605</v>
      </c>
      <c r="B163" s="164" t="s">
        <v>808</v>
      </c>
      <c r="C163" s="165" t="s">
        <v>820</v>
      </c>
      <c r="D163" s="178">
        <v>1990</v>
      </c>
      <c r="E163" s="167">
        <v>50</v>
      </c>
      <c r="F163" s="178">
        <f t="shared" ref="F163:F165" si="8">E163*D163</f>
        <v>99500</v>
      </c>
      <c r="G163" s="165" t="s">
        <v>758</v>
      </c>
      <c r="H163" s="215"/>
    </row>
    <row r="164" spans="1:8" ht="234" x14ac:dyDescent="0.35">
      <c r="A164" s="163" t="s">
        <v>606</v>
      </c>
      <c r="B164" s="164" t="s">
        <v>809</v>
      </c>
      <c r="C164" s="165" t="s">
        <v>820</v>
      </c>
      <c r="D164" s="178">
        <v>3200</v>
      </c>
      <c r="E164" s="167">
        <v>90</v>
      </c>
      <c r="F164" s="178">
        <f t="shared" si="8"/>
        <v>288000</v>
      </c>
      <c r="G164" s="165" t="s">
        <v>758</v>
      </c>
      <c r="H164" s="215"/>
    </row>
    <row r="165" spans="1:8" ht="234" x14ac:dyDescent="0.35">
      <c r="A165" s="163" t="s">
        <v>1558</v>
      </c>
      <c r="B165" s="164" t="s">
        <v>810</v>
      </c>
      <c r="C165" s="165" t="s">
        <v>820</v>
      </c>
      <c r="D165" s="178">
        <v>1200</v>
      </c>
      <c r="E165" s="167">
        <v>20</v>
      </c>
      <c r="F165" s="178">
        <f t="shared" si="8"/>
        <v>24000</v>
      </c>
      <c r="G165" s="165" t="s">
        <v>758</v>
      </c>
      <c r="H165" s="215"/>
    </row>
    <row r="166" spans="1:8" x14ac:dyDescent="0.35">
      <c r="A166" s="159"/>
      <c r="B166" s="160" t="s">
        <v>1600</v>
      </c>
      <c r="C166" s="161"/>
      <c r="D166" s="176"/>
      <c r="E166" s="161"/>
      <c r="F166" s="176">
        <f>SUM(F167:F174)</f>
        <v>125325</v>
      </c>
      <c r="G166" s="161"/>
      <c r="H166" s="214"/>
    </row>
    <row r="167" spans="1:8" ht="273" x14ac:dyDescent="0.35">
      <c r="A167" s="163"/>
      <c r="B167" s="164" t="s">
        <v>59</v>
      </c>
      <c r="C167" s="165" t="s">
        <v>15</v>
      </c>
      <c r="D167" s="178"/>
      <c r="E167" s="167"/>
      <c r="F167" s="178"/>
      <c r="G167" s="165"/>
      <c r="H167" s="215"/>
    </row>
    <row r="168" spans="1:8" ht="156" x14ac:dyDescent="0.35">
      <c r="A168" s="163" t="s">
        <v>607</v>
      </c>
      <c r="B168" s="164" t="s">
        <v>811</v>
      </c>
      <c r="C168" s="165" t="s">
        <v>820</v>
      </c>
      <c r="D168" s="178">
        <v>3800</v>
      </c>
      <c r="E168" s="167">
        <v>20</v>
      </c>
      <c r="F168" s="178">
        <f t="shared" ref="F168:F174" si="9">E168*D168</f>
        <v>76000</v>
      </c>
      <c r="G168" s="165" t="s">
        <v>758</v>
      </c>
      <c r="H168" s="215"/>
    </row>
    <row r="169" spans="1:8" ht="208" x14ac:dyDescent="0.35">
      <c r="A169" s="163" t="s">
        <v>608</v>
      </c>
      <c r="B169" s="164" t="s">
        <v>1601</v>
      </c>
      <c r="C169" s="165" t="s">
        <v>820</v>
      </c>
      <c r="D169" s="178">
        <v>430</v>
      </c>
      <c r="E169" s="167">
        <v>5</v>
      </c>
      <c r="F169" s="178">
        <f t="shared" si="9"/>
        <v>2150</v>
      </c>
      <c r="G169" s="165" t="s">
        <v>758</v>
      </c>
      <c r="H169" s="215"/>
    </row>
    <row r="170" spans="1:8" ht="195" x14ac:dyDescent="0.35">
      <c r="A170" s="163" t="s">
        <v>609</v>
      </c>
      <c r="B170" s="164" t="s">
        <v>812</v>
      </c>
      <c r="C170" s="165" t="s">
        <v>820</v>
      </c>
      <c r="D170" s="178">
        <v>795</v>
      </c>
      <c r="E170" s="167">
        <v>5</v>
      </c>
      <c r="F170" s="178">
        <f t="shared" si="9"/>
        <v>3975</v>
      </c>
      <c r="G170" s="165" t="s">
        <v>758</v>
      </c>
      <c r="H170" s="215"/>
    </row>
    <row r="171" spans="1:8" ht="234" x14ac:dyDescent="0.35">
      <c r="A171" s="163" t="s">
        <v>610</v>
      </c>
      <c r="B171" s="164" t="s">
        <v>813</v>
      </c>
      <c r="C171" s="165" t="s">
        <v>820</v>
      </c>
      <c r="D171" s="178">
        <v>234</v>
      </c>
      <c r="E171" s="167">
        <v>50</v>
      </c>
      <c r="F171" s="178">
        <f t="shared" si="9"/>
        <v>11700</v>
      </c>
      <c r="G171" s="165" t="s">
        <v>758</v>
      </c>
      <c r="H171" s="215"/>
    </row>
    <row r="172" spans="1:8" ht="182" x14ac:dyDescent="0.35">
      <c r="A172" s="163" t="s">
        <v>608</v>
      </c>
      <c r="B172" s="164" t="s">
        <v>1602</v>
      </c>
      <c r="C172" s="165" t="s">
        <v>820</v>
      </c>
      <c r="D172" s="178">
        <v>430</v>
      </c>
      <c r="E172" s="167">
        <v>30</v>
      </c>
      <c r="F172" s="178">
        <f t="shared" si="9"/>
        <v>12900</v>
      </c>
      <c r="G172" s="165" t="s">
        <v>758</v>
      </c>
      <c r="H172" s="215"/>
    </row>
    <row r="173" spans="1:8" ht="182" x14ac:dyDescent="0.35">
      <c r="A173" s="163" t="s">
        <v>609</v>
      </c>
      <c r="B173" s="164" t="s">
        <v>814</v>
      </c>
      <c r="C173" s="165" t="s">
        <v>820</v>
      </c>
      <c r="D173" s="178">
        <v>795</v>
      </c>
      <c r="E173" s="167">
        <v>20</v>
      </c>
      <c r="F173" s="178">
        <f t="shared" si="9"/>
        <v>15900</v>
      </c>
      <c r="G173" s="165" t="s">
        <v>758</v>
      </c>
      <c r="H173" s="215"/>
    </row>
    <row r="174" spans="1:8" ht="182" x14ac:dyDescent="0.35">
      <c r="A174" s="163" t="s">
        <v>611</v>
      </c>
      <c r="B174" s="164" t="s">
        <v>815</v>
      </c>
      <c r="C174" s="165" t="s">
        <v>820</v>
      </c>
      <c r="D174" s="178">
        <v>270</v>
      </c>
      <c r="E174" s="167">
        <v>10</v>
      </c>
      <c r="F174" s="178">
        <f t="shared" si="9"/>
        <v>2700</v>
      </c>
      <c r="G174" s="165" t="s">
        <v>758</v>
      </c>
      <c r="H174" s="215"/>
    </row>
    <row r="175" spans="1:8" ht="39" x14ac:dyDescent="0.35">
      <c r="A175" s="159"/>
      <c r="B175" s="160" t="s">
        <v>1603</v>
      </c>
      <c r="C175" s="161"/>
      <c r="D175" s="176"/>
      <c r="E175" s="161"/>
      <c r="F175" s="176">
        <f>SUM(F176:F180)</f>
        <v>23344</v>
      </c>
      <c r="G175" s="161"/>
      <c r="H175" s="214"/>
    </row>
    <row r="176" spans="1:8" ht="273" x14ac:dyDescent="0.35">
      <c r="A176" s="163"/>
      <c r="B176" s="164" t="s">
        <v>59</v>
      </c>
      <c r="C176" s="165" t="s">
        <v>15</v>
      </c>
      <c r="D176" s="178"/>
      <c r="E176" s="167"/>
      <c r="F176" s="178"/>
      <c r="G176" s="165"/>
      <c r="H176" s="215"/>
    </row>
    <row r="177" spans="1:8" ht="169" x14ac:dyDescent="0.35">
      <c r="A177" s="163" t="s">
        <v>612</v>
      </c>
      <c r="B177" s="164" t="s">
        <v>816</v>
      </c>
      <c r="C177" s="165" t="s">
        <v>820</v>
      </c>
      <c r="D177" s="178">
        <v>33.200000000000003</v>
      </c>
      <c r="E177" s="167">
        <v>20</v>
      </c>
      <c r="F177" s="178">
        <f t="shared" ref="F177:F180" si="10">E177*D177</f>
        <v>664</v>
      </c>
      <c r="G177" s="165" t="s">
        <v>758</v>
      </c>
      <c r="H177" s="215"/>
    </row>
    <row r="178" spans="1:8" ht="182" x14ac:dyDescent="0.35">
      <c r="A178" s="163" t="s">
        <v>613</v>
      </c>
      <c r="B178" s="164" t="s">
        <v>817</v>
      </c>
      <c r="C178" s="165" t="s">
        <v>820</v>
      </c>
      <c r="D178" s="178">
        <v>48</v>
      </c>
      <c r="E178" s="167">
        <v>10</v>
      </c>
      <c r="F178" s="178">
        <f t="shared" si="10"/>
        <v>480</v>
      </c>
      <c r="G178" s="165" t="s">
        <v>758</v>
      </c>
      <c r="H178" s="215"/>
    </row>
    <row r="179" spans="1:8" ht="351" x14ac:dyDescent="0.35">
      <c r="A179" s="163" t="s">
        <v>615</v>
      </c>
      <c r="B179" s="164" t="s">
        <v>818</v>
      </c>
      <c r="C179" s="165" t="s">
        <v>820</v>
      </c>
      <c r="D179" s="178">
        <v>1030</v>
      </c>
      <c r="E179" s="167">
        <v>10</v>
      </c>
      <c r="F179" s="178">
        <f t="shared" si="10"/>
        <v>10300</v>
      </c>
      <c r="G179" s="165" t="s">
        <v>758</v>
      </c>
      <c r="H179" s="215"/>
    </row>
    <row r="180" spans="1:8" ht="299" x14ac:dyDescent="0.35">
      <c r="A180" s="163" t="s">
        <v>616</v>
      </c>
      <c r="B180" s="164" t="s">
        <v>819</v>
      </c>
      <c r="C180" s="165" t="s">
        <v>820</v>
      </c>
      <c r="D180" s="178">
        <v>1190</v>
      </c>
      <c r="E180" s="167">
        <v>10</v>
      </c>
      <c r="F180" s="178">
        <f t="shared" si="10"/>
        <v>11900</v>
      </c>
      <c r="G180" s="165" t="s">
        <v>758</v>
      </c>
      <c r="H180" s="215"/>
    </row>
    <row r="181" spans="1:8" ht="39" x14ac:dyDescent="0.35">
      <c r="A181" s="159"/>
      <c r="B181" s="239" t="s">
        <v>1604</v>
      </c>
      <c r="C181" s="161"/>
      <c r="D181" s="176"/>
      <c r="E181" s="161"/>
      <c r="F181" s="176">
        <f>SUM(F182:F222)</f>
        <v>210170</v>
      </c>
      <c r="G181" s="161"/>
      <c r="H181" s="214"/>
    </row>
    <row r="182" spans="1:8" ht="208" x14ac:dyDescent="0.35">
      <c r="A182" s="163"/>
      <c r="B182" s="164" t="s">
        <v>62</v>
      </c>
      <c r="C182" s="165" t="s">
        <v>15</v>
      </c>
      <c r="D182" s="178"/>
      <c r="E182" s="167"/>
      <c r="F182" s="178"/>
      <c r="G182" s="165"/>
      <c r="H182" s="215"/>
    </row>
    <row r="183" spans="1:8" ht="26" x14ac:dyDescent="0.35">
      <c r="A183" s="163" t="s">
        <v>1558</v>
      </c>
      <c r="B183" s="164" t="s">
        <v>821</v>
      </c>
      <c r="C183" s="165" t="s">
        <v>757</v>
      </c>
      <c r="D183" s="178">
        <v>6</v>
      </c>
      <c r="E183" s="167">
        <v>60</v>
      </c>
      <c r="F183" s="178">
        <f t="shared" ref="F183:F222" si="11">E183*D183</f>
        <v>360</v>
      </c>
      <c r="G183" s="165" t="s">
        <v>758</v>
      </c>
      <c r="H183" s="215"/>
    </row>
    <row r="184" spans="1:8" ht="26" x14ac:dyDescent="0.35">
      <c r="A184" s="163" t="s">
        <v>1558</v>
      </c>
      <c r="B184" s="164" t="s">
        <v>822</v>
      </c>
      <c r="C184" s="165" t="s">
        <v>757</v>
      </c>
      <c r="D184" s="178">
        <v>8</v>
      </c>
      <c r="E184" s="167">
        <v>80</v>
      </c>
      <c r="F184" s="178">
        <f t="shared" si="11"/>
        <v>640</v>
      </c>
      <c r="G184" s="165" t="s">
        <v>758</v>
      </c>
      <c r="H184" s="215"/>
    </row>
    <row r="185" spans="1:8" ht="26" x14ac:dyDescent="0.35">
      <c r="A185" s="163" t="s">
        <v>1558</v>
      </c>
      <c r="B185" s="164" t="s">
        <v>823</v>
      </c>
      <c r="C185" s="165" t="s">
        <v>757</v>
      </c>
      <c r="D185" s="178">
        <v>11</v>
      </c>
      <c r="E185" s="167">
        <v>80</v>
      </c>
      <c r="F185" s="178">
        <f t="shared" si="11"/>
        <v>880</v>
      </c>
      <c r="G185" s="165" t="s">
        <v>758</v>
      </c>
      <c r="H185" s="215"/>
    </row>
    <row r="186" spans="1:8" ht="26" x14ac:dyDescent="0.35">
      <c r="A186" s="163" t="s">
        <v>1558</v>
      </c>
      <c r="B186" s="164" t="s">
        <v>824</v>
      </c>
      <c r="C186" s="165" t="s">
        <v>757</v>
      </c>
      <c r="D186" s="178">
        <v>14</v>
      </c>
      <c r="E186" s="167">
        <v>140</v>
      </c>
      <c r="F186" s="178">
        <f t="shared" si="11"/>
        <v>1960</v>
      </c>
      <c r="G186" s="165" t="s">
        <v>758</v>
      </c>
      <c r="H186" s="215"/>
    </row>
    <row r="187" spans="1:8" ht="26" x14ac:dyDescent="0.35">
      <c r="A187" s="163" t="s">
        <v>1558</v>
      </c>
      <c r="B187" s="164" t="s">
        <v>825</v>
      </c>
      <c r="C187" s="165" t="s">
        <v>757</v>
      </c>
      <c r="D187" s="178">
        <v>22</v>
      </c>
      <c r="E187" s="167">
        <v>140</v>
      </c>
      <c r="F187" s="178">
        <f t="shared" si="11"/>
        <v>3080</v>
      </c>
      <c r="G187" s="165" t="s">
        <v>758</v>
      </c>
      <c r="H187" s="215"/>
    </row>
    <row r="188" spans="1:8" ht="26" x14ac:dyDescent="0.35">
      <c r="A188" s="163" t="s">
        <v>1558</v>
      </c>
      <c r="B188" s="164" t="s">
        <v>826</v>
      </c>
      <c r="C188" s="165" t="s">
        <v>757</v>
      </c>
      <c r="D188" s="178">
        <v>25</v>
      </c>
      <c r="E188" s="167">
        <v>80</v>
      </c>
      <c r="F188" s="178">
        <f t="shared" si="11"/>
        <v>2000</v>
      </c>
      <c r="G188" s="165" t="s">
        <v>758</v>
      </c>
      <c r="H188" s="215"/>
    </row>
    <row r="189" spans="1:8" ht="65" x14ac:dyDescent="0.35">
      <c r="A189" s="163" t="s">
        <v>1558</v>
      </c>
      <c r="B189" s="164" t="s">
        <v>827</v>
      </c>
      <c r="C189" s="165" t="s">
        <v>757</v>
      </c>
      <c r="D189" s="178">
        <v>5</v>
      </c>
      <c r="E189" s="167">
        <v>240</v>
      </c>
      <c r="F189" s="178">
        <f t="shared" si="11"/>
        <v>1200</v>
      </c>
      <c r="G189" s="165" t="s">
        <v>758</v>
      </c>
      <c r="H189" s="215"/>
    </row>
    <row r="190" spans="1:8" ht="65" x14ac:dyDescent="0.35">
      <c r="A190" s="163" t="s">
        <v>1558</v>
      </c>
      <c r="B190" s="164" t="s">
        <v>828</v>
      </c>
      <c r="C190" s="165" t="s">
        <v>757</v>
      </c>
      <c r="D190" s="178">
        <v>7</v>
      </c>
      <c r="E190" s="167">
        <v>460</v>
      </c>
      <c r="F190" s="178">
        <f t="shared" si="11"/>
        <v>3220</v>
      </c>
      <c r="G190" s="165" t="s">
        <v>758</v>
      </c>
      <c r="H190" s="215"/>
    </row>
    <row r="191" spans="1:8" ht="65" x14ac:dyDescent="0.35">
      <c r="A191" s="163" t="s">
        <v>1558</v>
      </c>
      <c r="B191" s="164" t="s">
        <v>829</v>
      </c>
      <c r="C191" s="165" t="s">
        <v>757</v>
      </c>
      <c r="D191" s="178">
        <v>11</v>
      </c>
      <c r="E191" s="167">
        <v>160</v>
      </c>
      <c r="F191" s="178">
        <f t="shared" si="11"/>
        <v>1760</v>
      </c>
      <c r="G191" s="165" t="s">
        <v>758</v>
      </c>
      <c r="H191" s="215"/>
    </row>
    <row r="192" spans="1:8" ht="65" x14ac:dyDescent="0.35">
      <c r="A192" s="163" t="s">
        <v>1558</v>
      </c>
      <c r="B192" s="164" t="s">
        <v>830</v>
      </c>
      <c r="C192" s="165" t="s">
        <v>757</v>
      </c>
      <c r="D192" s="178">
        <v>18</v>
      </c>
      <c r="E192" s="167">
        <v>100</v>
      </c>
      <c r="F192" s="178">
        <f t="shared" si="11"/>
        <v>1800</v>
      </c>
      <c r="G192" s="165" t="s">
        <v>758</v>
      </c>
      <c r="H192" s="215"/>
    </row>
    <row r="193" spans="1:8" ht="65" x14ac:dyDescent="0.35">
      <c r="A193" s="163" t="s">
        <v>1558</v>
      </c>
      <c r="B193" s="164" t="s">
        <v>831</v>
      </c>
      <c r="C193" s="165" t="s">
        <v>757</v>
      </c>
      <c r="D193" s="178">
        <v>20</v>
      </c>
      <c r="E193" s="167">
        <v>40</v>
      </c>
      <c r="F193" s="178">
        <f t="shared" si="11"/>
        <v>800</v>
      </c>
      <c r="G193" s="165" t="s">
        <v>758</v>
      </c>
      <c r="H193" s="215"/>
    </row>
    <row r="194" spans="1:8" ht="65" x14ac:dyDescent="0.35">
      <c r="A194" s="163" t="s">
        <v>1558</v>
      </c>
      <c r="B194" s="164" t="s">
        <v>832</v>
      </c>
      <c r="C194" s="165" t="s">
        <v>757</v>
      </c>
      <c r="D194" s="178">
        <v>30</v>
      </c>
      <c r="E194" s="167">
        <v>80</v>
      </c>
      <c r="F194" s="178">
        <f t="shared" si="11"/>
        <v>2400</v>
      </c>
      <c r="G194" s="165" t="s">
        <v>758</v>
      </c>
      <c r="H194" s="215"/>
    </row>
    <row r="195" spans="1:8" ht="65" x14ac:dyDescent="0.35">
      <c r="A195" s="163" t="s">
        <v>1558</v>
      </c>
      <c r="B195" s="164" t="s">
        <v>833</v>
      </c>
      <c r="C195" s="165" t="s">
        <v>757</v>
      </c>
      <c r="D195" s="178">
        <v>40</v>
      </c>
      <c r="E195" s="167">
        <v>20</v>
      </c>
      <c r="F195" s="178">
        <f t="shared" si="11"/>
        <v>800</v>
      </c>
      <c r="G195" s="165" t="s">
        <v>758</v>
      </c>
      <c r="H195" s="215"/>
    </row>
    <row r="196" spans="1:8" ht="65" x14ac:dyDescent="0.35">
      <c r="A196" s="163" t="s">
        <v>1558</v>
      </c>
      <c r="B196" s="164" t="s">
        <v>834</v>
      </c>
      <c r="C196" s="165" t="s">
        <v>757</v>
      </c>
      <c r="D196" s="178">
        <v>50</v>
      </c>
      <c r="E196" s="167">
        <v>40</v>
      </c>
      <c r="F196" s="178">
        <f t="shared" si="11"/>
        <v>2000</v>
      </c>
      <c r="G196" s="165" t="s">
        <v>758</v>
      </c>
      <c r="H196" s="215"/>
    </row>
    <row r="197" spans="1:8" ht="65" x14ac:dyDescent="0.35">
      <c r="A197" s="163" t="s">
        <v>1558</v>
      </c>
      <c r="B197" s="164" t="s">
        <v>835</v>
      </c>
      <c r="C197" s="165" t="s">
        <v>757</v>
      </c>
      <c r="D197" s="178">
        <v>9</v>
      </c>
      <c r="E197" s="167">
        <v>860</v>
      </c>
      <c r="F197" s="178">
        <f t="shared" si="11"/>
        <v>7740</v>
      </c>
      <c r="G197" s="165" t="s">
        <v>758</v>
      </c>
      <c r="H197" s="215"/>
    </row>
    <row r="198" spans="1:8" ht="65" x14ac:dyDescent="0.35">
      <c r="A198" s="163" t="s">
        <v>1558</v>
      </c>
      <c r="B198" s="164" t="s">
        <v>836</v>
      </c>
      <c r="C198" s="165" t="s">
        <v>757</v>
      </c>
      <c r="D198" s="178">
        <v>24</v>
      </c>
      <c r="E198" s="167">
        <v>480</v>
      </c>
      <c r="F198" s="178">
        <f t="shared" si="11"/>
        <v>11520</v>
      </c>
      <c r="G198" s="165" t="s">
        <v>758</v>
      </c>
      <c r="H198" s="215"/>
    </row>
    <row r="199" spans="1:8" ht="65" x14ac:dyDescent="0.35">
      <c r="A199" s="163" t="s">
        <v>1558</v>
      </c>
      <c r="B199" s="164" t="s">
        <v>837</v>
      </c>
      <c r="C199" s="165" t="s">
        <v>757</v>
      </c>
      <c r="D199" s="178">
        <v>30</v>
      </c>
      <c r="E199" s="167">
        <v>480</v>
      </c>
      <c r="F199" s="178">
        <f t="shared" si="11"/>
        <v>14400</v>
      </c>
      <c r="G199" s="165" t="s">
        <v>758</v>
      </c>
      <c r="H199" s="215"/>
    </row>
    <row r="200" spans="1:8" ht="65" x14ac:dyDescent="0.35">
      <c r="A200" s="163" t="s">
        <v>1558</v>
      </c>
      <c r="B200" s="164" t="s">
        <v>838</v>
      </c>
      <c r="C200" s="165" t="s">
        <v>757</v>
      </c>
      <c r="D200" s="178">
        <v>35</v>
      </c>
      <c r="E200" s="167">
        <v>120</v>
      </c>
      <c r="F200" s="178">
        <f t="shared" si="11"/>
        <v>4200</v>
      </c>
      <c r="G200" s="165" t="s">
        <v>758</v>
      </c>
      <c r="H200" s="215"/>
    </row>
    <row r="201" spans="1:8" ht="65" x14ac:dyDescent="0.35">
      <c r="A201" s="163" t="s">
        <v>1558</v>
      </c>
      <c r="B201" s="164" t="s">
        <v>839</v>
      </c>
      <c r="C201" s="165" t="s">
        <v>757</v>
      </c>
      <c r="D201" s="178">
        <v>40</v>
      </c>
      <c r="E201" s="167">
        <v>40</v>
      </c>
      <c r="F201" s="178">
        <f t="shared" si="11"/>
        <v>1600</v>
      </c>
      <c r="G201" s="165" t="s">
        <v>758</v>
      </c>
      <c r="H201" s="215"/>
    </row>
    <row r="202" spans="1:8" ht="104" x14ac:dyDescent="0.35">
      <c r="A202" s="163" t="s">
        <v>1558</v>
      </c>
      <c r="B202" s="164" t="s">
        <v>840</v>
      </c>
      <c r="C202" s="165" t="s">
        <v>757</v>
      </c>
      <c r="D202" s="178">
        <v>16</v>
      </c>
      <c r="E202" s="167">
        <v>80</v>
      </c>
      <c r="F202" s="178">
        <f t="shared" si="11"/>
        <v>1280</v>
      </c>
      <c r="G202" s="165" t="s">
        <v>758</v>
      </c>
      <c r="H202" s="215"/>
    </row>
    <row r="203" spans="1:8" ht="104" x14ac:dyDescent="0.35">
      <c r="A203" s="163" t="s">
        <v>1558</v>
      </c>
      <c r="B203" s="164" t="s">
        <v>841</v>
      </c>
      <c r="C203" s="165" t="s">
        <v>757</v>
      </c>
      <c r="D203" s="178">
        <v>20</v>
      </c>
      <c r="E203" s="167">
        <v>580</v>
      </c>
      <c r="F203" s="178">
        <f t="shared" si="11"/>
        <v>11600</v>
      </c>
      <c r="G203" s="165" t="s">
        <v>758</v>
      </c>
      <c r="H203" s="215"/>
    </row>
    <row r="204" spans="1:8" ht="91" x14ac:dyDescent="0.35">
      <c r="A204" s="163" t="s">
        <v>1558</v>
      </c>
      <c r="B204" s="164" t="s">
        <v>842</v>
      </c>
      <c r="C204" s="165" t="s">
        <v>757</v>
      </c>
      <c r="D204" s="178">
        <v>35</v>
      </c>
      <c r="E204" s="167">
        <v>980</v>
      </c>
      <c r="F204" s="178">
        <f t="shared" si="11"/>
        <v>34300</v>
      </c>
      <c r="G204" s="165" t="s">
        <v>758</v>
      </c>
      <c r="H204" s="215"/>
    </row>
    <row r="205" spans="1:8" ht="104" x14ac:dyDescent="0.35">
      <c r="A205" s="163" t="s">
        <v>1558</v>
      </c>
      <c r="B205" s="164" t="s">
        <v>843</v>
      </c>
      <c r="C205" s="165" t="s">
        <v>757</v>
      </c>
      <c r="D205" s="178">
        <v>45</v>
      </c>
      <c r="E205" s="167">
        <v>40</v>
      </c>
      <c r="F205" s="178">
        <f t="shared" si="11"/>
        <v>1800</v>
      </c>
      <c r="G205" s="165" t="s">
        <v>758</v>
      </c>
      <c r="H205" s="215"/>
    </row>
    <row r="206" spans="1:8" ht="104" x14ac:dyDescent="0.35">
      <c r="A206" s="163" t="s">
        <v>1558</v>
      </c>
      <c r="B206" s="164" t="s">
        <v>844</v>
      </c>
      <c r="C206" s="165" t="s">
        <v>757</v>
      </c>
      <c r="D206" s="178">
        <v>55</v>
      </c>
      <c r="E206" s="167">
        <v>10</v>
      </c>
      <c r="F206" s="178">
        <f t="shared" si="11"/>
        <v>550</v>
      </c>
      <c r="G206" s="165" t="s">
        <v>758</v>
      </c>
      <c r="H206" s="215"/>
    </row>
    <row r="207" spans="1:8" ht="52" x14ac:dyDescent="0.35">
      <c r="A207" s="163" t="s">
        <v>1558</v>
      </c>
      <c r="B207" s="164" t="s">
        <v>845</v>
      </c>
      <c r="C207" s="165" t="s">
        <v>757</v>
      </c>
      <c r="D207" s="178">
        <v>10</v>
      </c>
      <c r="E207" s="167">
        <v>700</v>
      </c>
      <c r="F207" s="178">
        <f t="shared" si="11"/>
        <v>7000</v>
      </c>
      <c r="G207" s="165" t="s">
        <v>758</v>
      </c>
      <c r="H207" s="215"/>
    </row>
    <row r="208" spans="1:8" ht="52" x14ac:dyDescent="0.35">
      <c r="A208" s="163" t="s">
        <v>1558</v>
      </c>
      <c r="B208" s="164" t="s">
        <v>846</v>
      </c>
      <c r="C208" s="165" t="s">
        <v>757</v>
      </c>
      <c r="D208" s="178">
        <v>12</v>
      </c>
      <c r="E208" s="167">
        <v>580</v>
      </c>
      <c r="F208" s="178">
        <f t="shared" si="11"/>
        <v>6960</v>
      </c>
      <c r="G208" s="165" t="s">
        <v>758</v>
      </c>
      <c r="H208" s="215"/>
    </row>
    <row r="209" spans="1:13" ht="65" x14ac:dyDescent="0.35">
      <c r="A209" s="163" t="s">
        <v>1558</v>
      </c>
      <c r="B209" s="164" t="s">
        <v>847</v>
      </c>
      <c r="C209" s="165" t="s">
        <v>757</v>
      </c>
      <c r="D209" s="178">
        <v>120</v>
      </c>
      <c r="E209" s="167">
        <v>220</v>
      </c>
      <c r="F209" s="178">
        <f t="shared" si="11"/>
        <v>26400</v>
      </c>
      <c r="G209" s="165" t="s">
        <v>758</v>
      </c>
      <c r="H209" s="215"/>
      <c r="I209" s="150"/>
      <c r="J209" s="150"/>
      <c r="L209" s="150"/>
      <c r="M209" s="150"/>
    </row>
    <row r="210" spans="1:13" ht="65" x14ac:dyDescent="0.35">
      <c r="A210" s="163" t="s">
        <v>1558</v>
      </c>
      <c r="B210" s="164" t="s">
        <v>848</v>
      </c>
      <c r="C210" s="165" t="s">
        <v>757</v>
      </c>
      <c r="D210" s="178">
        <v>8</v>
      </c>
      <c r="E210" s="167">
        <v>1000</v>
      </c>
      <c r="F210" s="178">
        <f t="shared" si="11"/>
        <v>8000</v>
      </c>
      <c r="G210" s="165" t="s">
        <v>758</v>
      </c>
      <c r="H210" s="215"/>
      <c r="I210" s="150"/>
      <c r="J210" s="150"/>
      <c r="L210" s="150"/>
      <c r="M210" s="150"/>
    </row>
    <row r="211" spans="1:13" ht="52" x14ac:dyDescent="0.35">
      <c r="A211" s="163" t="s">
        <v>1558</v>
      </c>
      <c r="B211" s="164" t="s">
        <v>849</v>
      </c>
      <c r="C211" s="165" t="s">
        <v>757</v>
      </c>
      <c r="D211" s="178">
        <v>18</v>
      </c>
      <c r="E211" s="167">
        <v>900</v>
      </c>
      <c r="F211" s="178">
        <f t="shared" si="11"/>
        <v>16200</v>
      </c>
      <c r="G211" s="165" t="s">
        <v>758</v>
      </c>
      <c r="H211" s="215"/>
      <c r="I211" s="150"/>
      <c r="J211" s="150"/>
      <c r="L211" s="150"/>
      <c r="M211" s="150"/>
    </row>
    <row r="212" spans="1:13" ht="65" x14ac:dyDescent="0.35">
      <c r="A212" s="163" t="s">
        <v>1558</v>
      </c>
      <c r="B212" s="164" t="s">
        <v>850</v>
      </c>
      <c r="C212" s="165" t="s">
        <v>757</v>
      </c>
      <c r="D212" s="178">
        <v>16</v>
      </c>
      <c r="E212" s="167">
        <v>20</v>
      </c>
      <c r="F212" s="178">
        <f t="shared" si="11"/>
        <v>320</v>
      </c>
      <c r="G212" s="165" t="s">
        <v>758</v>
      </c>
      <c r="H212" s="215"/>
      <c r="I212" s="150"/>
      <c r="J212" s="150"/>
      <c r="L212" s="150"/>
      <c r="M212" s="150"/>
    </row>
    <row r="213" spans="1:13" ht="65" x14ac:dyDescent="0.35">
      <c r="A213" s="163" t="s">
        <v>1558</v>
      </c>
      <c r="B213" s="164" t="s">
        <v>851</v>
      </c>
      <c r="C213" s="165" t="s">
        <v>757</v>
      </c>
      <c r="D213" s="178">
        <v>35</v>
      </c>
      <c r="E213" s="167">
        <v>20</v>
      </c>
      <c r="F213" s="178">
        <f t="shared" si="11"/>
        <v>700</v>
      </c>
      <c r="G213" s="165" t="s">
        <v>758</v>
      </c>
      <c r="H213" s="215"/>
      <c r="I213" s="150"/>
      <c r="J213" s="150"/>
      <c r="L213" s="150"/>
      <c r="M213" s="150"/>
    </row>
    <row r="214" spans="1:13" ht="65" x14ac:dyDescent="0.35">
      <c r="A214" s="163" t="s">
        <v>1558</v>
      </c>
      <c r="B214" s="164" t="s">
        <v>852</v>
      </c>
      <c r="C214" s="165" t="s">
        <v>757</v>
      </c>
      <c r="D214" s="178">
        <v>80</v>
      </c>
      <c r="E214" s="167">
        <v>40</v>
      </c>
      <c r="F214" s="178">
        <f t="shared" si="11"/>
        <v>3200</v>
      </c>
      <c r="G214" s="165" t="s">
        <v>758</v>
      </c>
      <c r="H214" s="215"/>
      <c r="I214" s="150"/>
      <c r="J214" s="150"/>
      <c r="L214" s="150"/>
      <c r="M214" s="150"/>
    </row>
    <row r="215" spans="1:13" ht="65" x14ac:dyDescent="0.35">
      <c r="A215" s="163" t="s">
        <v>1558</v>
      </c>
      <c r="B215" s="164" t="s">
        <v>853</v>
      </c>
      <c r="C215" s="165" t="s">
        <v>757</v>
      </c>
      <c r="D215" s="178">
        <v>180</v>
      </c>
      <c r="E215" s="167">
        <v>80</v>
      </c>
      <c r="F215" s="178">
        <f t="shared" si="11"/>
        <v>14400</v>
      </c>
      <c r="G215" s="165" t="s">
        <v>758</v>
      </c>
      <c r="H215" s="215"/>
      <c r="I215" s="150"/>
      <c r="J215" s="150"/>
      <c r="L215" s="150"/>
      <c r="M215" s="150"/>
    </row>
    <row r="216" spans="1:13" ht="65" x14ac:dyDescent="0.35">
      <c r="A216" s="163" t="s">
        <v>1558</v>
      </c>
      <c r="B216" s="164" t="s">
        <v>854</v>
      </c>
      <c r="C216" s="165" t="s">
        <v>757</v>
      </c>
      <c r="D216" s="178">
        <v>300</v>
      </c>
      <c r="E216" s="167">
        <v>20</v>
      </c>
      <c r="F216" s="178">
        <f t="shared" si="11"/>
        <v>6000</v>
      </c>
      <c r="G216" s="165" t="s">
        <v>758</v>
      </c>
      <c r="H216" s="215"/>
      <c r="I216" s="150"/>
      <c r="J216" s="150"/>
      <c r="L216" s="150"/>
      <c r="M216" s="150"/>
    </row>
    <row r="217" spans="1:13" ht="65" x14ac:dyDescent="0.35">
      <c r="A217" s="163" t="s">
        <v>1558</v>
      </c>
      <c r="B217" s="164" t="s">
        <v>855</v>
      </c>
      <c r="C217" s="165" t="s">
        <v>757</v>
      </c>
      <c r="D217" s="178">
        <v>18</v>
      </c>
      <c r="E217" s="167">
        <v>20</v>
      </c>
      <c r="F217" s="178">
        <f t="shared" si="11"/>
        <v>360</v>
      </c>
      <c r="G217" s="165" t="s">
        <v>758</v>
      </c>
      <c r="H217" s="215"/>
      <c r="I217" s="150"/>
      <c r="J217" s="150"/>
      <c r="L217" s="150"/>
      <c r="M217" s="150"/>
    </row>
    <row r="218" spans="1:13" ht="52" x14ac:dyDescent="0.35">
      <c r="A218" s="163" t="s">
        <v>1558</v>
      </c>
      <c r="B218" s="164" t="s">
        <v>856</v>
      </c>
      <c r="C218" s="165" t="s">
        <v>757</v>
      </c>
      <c r="D218" s="178">
        <v>23</v>
      </c>
      <c r="E218" s="167">
        <v>20</v>
      </c>
      <c r="F218" s="178">
        <f t="shared" si="11"/>
        <v>460</v>
      </c>
      <c r="G218" s="165" t="s">
        <v>758</v>
      </c>
      <c r="H218" s="215"/>
      <c r="I218" s="150"/>
      <c r="J218" s="150"/>
      <c r="L218" s="150"/>
      <c r="M218" s="150"/>
    </row>
    <row r="219" spans="1:13" ht="65" x14ac:dyDescent="0.35">
      <c r="A219" s="163" t="s">
        <v>1558</v>
      </c>
      <c r="B219" s="164" t="s">
        <v>857</v>
      </c>
      <c r="C219" s="165" t="s">
        <v>757</v>
      </c>
      <c r="D219" s="178">
        <v>30</v>
      </c>
      <c r="E219" s="167">
        <v>20</v>
      </c>
      <c r="F219" s="178">
        <f t="shared" si="11"/>
        <v>600</v>
      </c>
      <c r="G219" s="165" t="s">
        <v>758</v>
      </c>
      <c r="H219" s="215"/>
      <c r="I219" s="150"/>
      <c r="J219" s="150"/>
      <c r="L219" s="150"/>
      <c r="M219" s="150"/>
    </row>
    <row r="220" spans="1:13" ht="65" x14ac:dyDescent="0.35">
      <c r="A220" s="163" t="s">
        <v>1558</v>
      </c>
      <c r="B220" s="164" t="s">
        <v>858</v>
      </c>
      <c r="C220" s="165" t="s">
        <v>757</v>
      </c>
      <c r="D220" s="178">
        <v>34</v>
      </c>
      <c r="E220" s="167">
        <v>20</v>
      </c>
      <c r="F220" s="178">
        <f t="shared" si="11"/>
        <v>680</v>
      </c>
      <c r="G220" s="165" t="s">
        <v>758</v>
      </c>
      <c r="H220" s="218"/>
      <c r="I220" s="150"/>
      <c r="J220" s="150"/>
      <c r="L220" s="150"/>
      <c r="M220" s="150"/>
    </row>
    <row r="221" spans="1:13" ht="52" x14ac:dyDescent="0.35">
      <c r="A221" s="163" t="s">
        <v>1558</v>
      </c>
      <c r="B221" s="164" t="s">
        <v>859</v>
      </c>
      <c r="C221" s="165" t="s">
        <v>1605</v>
      </c>
      <c r="D221" s="178">
        <v>30</v>
      </c>
      <c r="E221" s="167">
        <v>100</v>
      </c>
      <c r="F221" s="178">
        <f t="shared" si="11"/>
        <v>3000</v>
      </c>
      <c r="G221" s="193" t="s">
        <v>758</v>
      </c>
      <c r="H221" s="219"/>
      <c r="I221" s="150"/>
      <c r="J221" s="150"/>
      <c r="L221" s="150"/>
      <c r="M221" s="150"/>
    </row>
    <row r="222" spans="1:13" ht="130" x14ac:dyDescent="0.35">
      <c r="A222" s="163" t="s">
        <v>1558</v>
      </c>
      <c r="B222" s="164" t="s">
        <v>860</v>
      </c>
      <c r="C222" s="165" t="s">
        <v>1605</v>
      </c>
      <c r="D222" s="178">
        <v>40</v>
      </c>
      <c r="E222" s="167">
        <v>100</v>
      </c>
      <c r="F222" s="178">
        <f t="shared" si="11"/>
        <v>4000</v>
      </c>
      <c r="G222" s="165" t="s">
        <v>758</v>
      </c>
      <c r="H222" s="217"/>
      <c r="I222" s="150"/>
      <c r="J222" s="150"/>
      <c r="L222" s="150"/>
      <c r="M222" s="150"/>
    </row>
    <row r="223" spans="1:13" ht="26" x14ac:dyDescent="0.35">
      <c r="A223" s="159"/>
      <c r="B223" s="160" t="s">
        <v>1606</v>
      </c>
      <c r="C223" s="161"/>
      <c r="D223" s="176"/>
      <c r="E223" s="161"/>
      <c r="F223" s="176">
        <f>SUM(F224:F238)</f>
        <v>4173000</v>
      </c>
      <c r="G223" s="161"/>
      <c r="H223" s="214"/>
      <c r="I223" s="150"/>
      <c r="J223" s="150"/>
      <c r="L223" s="150"/>
      <c r="M223" s="150"/>
    </row>
    <row r="224" spans="1:13" ht="117" x14ac:dyDescent="0.35">
      <c r="A224" s="163" t="s">
        <v>1558</v>
      </c>
      <c r="B224" s="164" t="s">
        <v>1607</v>
      </c>
      <c r="C224" s="165" t="s">
        <v>639</v>
      </c>
      <c r="D224" s="178">
        <v>20000</v>
      </c>
      <c r="E224" s="167">
        <v>24</v>
      </c>
      <c r="F224" s="178">
        <f t="shared" ref="F224:F238" si="12">E224*D224</f>
        <v>480000</v>
      </c>
      <c r="G224" s="165" t="s">
        <v>861</v>
      </c>
      <c r="H224" s="215"/>
      <c r="I224" s="150"/>
      <c r="J224" s="150"/>
      <c r="L224" s="150"/>
      <c r="M224" s="150"/>
    </row>
    <row r="225" spans="1:13" ht="286" x14ac:dyDescent="0.35">
      <c r="A225" s="163" t="s">
        <v>1558</v>
      </c>
      <c r="B225" s="189" t="s">
        <v>1608</v>
      </c>
      <c r="C225" s="165" t="s">
        <v>820</v>
      </c>
      <c r="D225" s="178">
        <v>50000</v>
      </c>
      <c r="E225" s="167">
        <v>4</v>
      </c>
      <c r="F225" s="178">
        <f t="shared" si="12"/>
        <v>200000</v>
      </c>
      <c r="G225" s="165" t="s">
        <v>861</v>
      </c>
      <c r="H225" s="220" t="s">
        <v>1609</v>
      </c>
      <c r="I225" s="150"/>
      <c r="J225" s="150"/>
      <c r="L225" s="150"/>
      <c r="M225" s="150"/>
    </row>
    <row r="226" spans="1:13" ht="52" x14ac:dyDescent="0.35">
      <c r="A226" s="163" t="s">
        <v>1558</v>
      </c>
      <c r="B226" s="164" t="s">
        <v>868</v>
      </c>
      <c r="C226" s="165" t="s">
        <v>1610</v>
      </c>
      <c r="D226" s="178">
        <v>6000</v>
      </c>
      <c r="E226" s="167">
        <v>3</v>
      </c>
      <c r="F226" s="178">
        <f t="shared" si="12"/>
        <v>18000</v>
      </c>
      <c r="G226" s="165" t="s">
        <v>861</v>
      </c>
      <c r="H226" s="215"/>
      <c r="I226" s="150"/>
      <c r="J226" s="150"/>
      <c r="L226" s="150"/>
      <c r="M226" s="150"/>
    </row>
    <row r="227" spans="1:13" ht="52" x14ac:dyDescent="0.35">
      <c r="A227" s="163" t="s">
        <v>1558</v>
      </c>
      <c r="B227" s="164" t="s">
        <v>870</v>
      </c>
      <c r="C227" s="165" t="s">
        <v>1610</v>
      </c>
      <c r="D227" s="178">
        <v>6000</v>
      </c>
      <c r="E227" s="167">
        <v>3</v>
      </c>
      <c r="F227" s="178">
        <f t="shared" si="12"/>
        <v>18000</v>
      </c>
      <c r="G227" s="165" t="s">
        <v>861</v>
      </c>
      <c r="H227" s="215"/>
      <c r="I227" s="150"/>
      <c r="J227" s="150"/>
      <c r="L227" s="150"/>
      <c r="M227" s="150"/>
    </row>
    <row r="228" spans="1:13" ht="52" x14ac:dyDescent="0.35">
      <c r="A228" s="163"/>
      <c r="B228" s="164" t="s">
        <v>866</v>
      </c>
      <c r="C228" s="165" t="s">
        <v>820</v>
      </c>
      <c r="D228" s="178">
        <v>5000</v>
      </c>
      <c r="E228" s="167">
        <v>20</v>
      </c>
      <c r="F228" s="178">
        <f t="shared" si="12"/>
        <v>100000</v>
      </c>
      <c r="G228" s="165" t="s">
        <v>861</v>
      </c>
      <c r="H228" s="215"/>
      <c r="I228" s="150"/>
      <c r="J228" s="150"/>
      <c r="L228" s="150"/>
      <c r="M228" s="150"/>
    </row>
    <row r="229" spans="1:13" ht="52" x14ac:dyDescent="0.35">
      <c r="A229" s="180" t="s">
        <v>1558</v>
      </c>
      <c r="B229" s="181" t="s">
        <v>863</v>
      </c>
      <c r="C229" s="179" t="s">
        <v>1611</v>
      </c>
      <c r="D229" s="182">
        <v>140000</v>
      </c>
      <c r="E229" s="183">
        <v>6</v>
      </c>
      <c r="F229" s="178">
        <f t="shared" si="12"/>
        <v>840000</v>
      </c>
      <c r="G229" s="165" t="s">
        <v>861</v>
      </c>
      <c r="H229" s="215" t="s">
        <v>1612</v>
      </c>
      <c r="I229" s="150"/>
      <c r="J229" s="150"/>
      <c r="L229" s="150"/>
      <c r="M229" s="150"/>
    </row>
    <row r="230" spans="1:13" ht="169" x14ac:dyDescent="0.35">
      <c r="A230" s="163" t="s">
        <v>1558</v>
      </c>
      <c r="B230" s="164" t="s">
        <v>1613</v>
      </c>
      <c r="C230" s="165" t="s">
        <v>177</v>
      </c>
      <c r="D230" s="178">
        <v>30000</v>
      </c>
      <c r="E230" s="167">
        <v>1</v>
      </c>
      <c r="F230" s="178">
        <f t="shared" si="12"/>
        <v>30000</v>
      </c>
      <c r="G230" s="165" t="s">
        <v>861</v>
      </c>
      <c r="H230" s="215"/>
      <c r="I230" s="150"/>
      <c r="J230" s="150"/>
      <c r="L230" s="150"/>
      <c r="M230" s="150"/>
    </row>
    <row r="231" spans="1:13" ht="91" x14ac:dyDescent="0.35">
      <c r="A231" s="163" t="s">
        <v>1558</v>
      </c>
      <c r="B231" s="164" t="s">
        <v>1614</v>
      </c>
      <c r="C231" s="165" t="s">
        <v>865</v>
      </c>
      <c r="D231" s="178">
        <v>500</v>
      </c>
      <c r="E231" s="167">
        <v>350</v>
      </c>
      <c r="F231" s="178">
        <f t="shared" si="12"/>
        <v>175000</v>
      </c>
      <c r="G231" s="165" t="s">
        <v>861</v>
      </c>
      <c r="H231" s="215"/>
      <c r="I231" s="150"/>
      <c r="J231" s="150"/>
      <c r="L231" s="150"/>
      <c r="M231" s="150"/>
    </row>
    <row r="232" spans="1:13" ht="91" x14ac:dyDescent="0.35">
      <c r="A232" s="163" t="s">
        <v>1558</v>
      </c>
      <c r="B232" s="164" t="s">
        <v>1615</v>
      </c>
      <c r="C232" s="165" t="s">
        <v>865</v>
      </c>
      <c r="D232" s="178">
        <v>350</v>
      </c>
      <c r="E232" s="167">
        <v>350</v>
      </c>
      <c r="F232" s="178">
        <f t="shared" si="12"/>
        <v>122500</v>
      </c>
      <c r="G232" s="165" t="s">
        <v>861</v>
      </c>
      <c r="H232" s="215"/>
      <c r="I232" s="150"/>
      <c r="J232" s="150"/>
      <c r="L232" s="150"/>
      <c r="M232" s="150"/>
    </row>
    <row r="233" spans="1:13" ht="409.5" x14ac:dyDescent="0.35">
      <c r="A233" s="163" t="s">
        <v>1558</v>
      </c>
      <c r="B233" s="164" t="s">
        <v>1616</v>
      </c>
      <c r="C233" s="165" t="s">
        <v>757</v>
      </c>
      <c r="D233" s="178">
        <v>1000</v>
      </c>
      <c r="E233" s="167">
        <v>100</v>
      </c>
      <c r="F233" s="178">
        <f t="shared" si="12"/>
        <v>100000</v>
      </c>
      <c r="G233" s="165" t="s">
        <v>861</v>
      </c>
      <c r="H233" s="215"/>
      <c r="I233" s="150"/>
      <c r="J233" s="150"/>
      <c r="L233" s="150"/>
      <c r="M233" s="150"/>
    </row>
    <row r="234" spans="1:13" ht="390" x14ac:dyDescent="0.35">
      <c r="A234" s="163" t="s">
        <v>1558</v>
      </c>
      <c r="B234" s="164" t="s">
        <v>1617</v>
      </c>
      <c r="C234" s="165" t="s">
        <v>177</v>
      </c>
      <c r="D234" s="178">
        <v>2000000</v>
      </c>
      <c r="E234" s="167">
        <v>1</v>
      </c>
      <c r="F234" s="178">
        <f t="shared" si="12"/>
        <v>2000000</v>
      </c>
      <c r="G234" s="165" t="s">
        <v>861</v>
      </c>
      <c r="H234" s="215"/>
      <c r="I234" s="150"/>
      <c r="J234" s="150"/>
      <c r="L234" s="150"/>
      <c r="M234" s="150"/>
    </row>
    <row r="235" spans="1:13" ht="78" x14ac:dyDescent="0.35">
      <c r="A235" s="163" t="s">
        <v>1558</v>
      </c>
      <c r="B235" s="164" t="s">
        <v>867</v>
      </c>
      <c r="C235" s="165" t="s">
        <v>820</v>
      </c>
      <c r="D235" s="178">
        <v>15000</v>
      </c>
      <c r="E235" s="167">
        <v>4</v>
      </c>
      <c r="F235" s="178">
        <f t="shared" si="12"/>
        <v>60000</v>
      </c>
      <c r="G235" s="165" t="s">
        <v>758</v>
      </c>
      <c r="H235" s="215"/>
      <c r="I235" s="150"/>
      <c r="J235" s="150"/>
      <c r="L235" s="150"/>
      <c r="M235" s="150"/>
    </row>
    <row r="236" spans="1:13" ht="182" x14ac:dyDescent="0.35">
      <c r="A236" s="163" t="s">
        <v>1558</v>
      </c>
      <c r="B236" s="164" t="s">
        <v>1618</v>
      </c>
      <c r="C236" s="165">
        <v>0</v>
      </c>
      <c r="D236" s="178">
        <v>10000</v>
      </c>
      <c r="E236" s="167">
        <v>2</v>
      </c>
      <c r="F236" s="178">
        <f t="shared" si="12"/>
        <v>20000</v>
      </c>
      <c r="G236" s="165" t="s">
        <v>758</v>
      </c>
      <c r="H236" s="215"/>
      <c r="I236" s="150"/>
      <c r="J236" s="150"/>
      <c r="L236" s="150"/>
      <c r="M236" s="150"/>
    </row>
    <row r="237" spans="1:13" ht="208" x14ac:dyDescent="0.35">
      <c r="A237" s="163" t="s">
        <v>1558</v>
      </c>
      <c r="B237" s="164" t="s">
        <v>1619</v>
      </c>
      <c r="C237" s="165" t="s">
        <v>820</v>
      </c>
      <c r="D237" s="178">
        <v>7500</v>
      </c>
      <c r="E237" s="167">
        <v>1</v>
      </c>
      <c r="F237" s="178">
        <f t="shared" si="12"/>
        <v>7500</v>
      </c>
      <c r="G237" s="165" t="s">
        <v>758</v>
      </c>
      <c r="H237" s="215"/>
      <c r="I237" s="150"/>
      <c r="J237" s="150"/>
      <c r="L237" s="150"/>
      <c r="M237" s="150"/>
    </row>
    <row r="238" spans="1:13" ht="143" x14ac:dyDescent="0.35">
      <c r="A238" s="163" t="s">
        <v>1558</v>
      </c>
      <c r="B238" s="164" t="s">
        <v>872</v>
      </c>
      <c r="C238" s="165" t="s">
        <v>820</v>
      </c>
      <c r="D238" s="178">
        <v>2000</v>
      </c>
      <c r="E238" s="167">
        <v>1</v>
      </c>
      <c r="F238" s="178">
        <f t="shared" si="12"/>
        <v>2000</v>
      </c>
      <c r="G238" s="165" t="s">
        <v>758</v>
      </c>
      <c r="H238" s="215"/>
      <c r="I238" s="150"/>
      <c r="J238" s="150"/>
      <c r="L238" s="150"/>
      <c r="M238" s="150"/>
    </row>
    <row r="239" spans="1:13" x14ac:dyDescent="0.35">
      <c r="A239" s="159"/>
      <c r="B239" s="160" t="s">
        <v>1620</v>
      </c>
      <c r="C239" s="161"/>
      <c r="D239" s="176"/>
      <c r="E239" s="161"/>
      <c r="F239" s="176">
        <f>SUM(F241:F249)</f>
        <v>1833119</v>
      </c>
      <c r="G239" s="161"/>
      <c r="H239" s="214"/>
      <c r="I239" s="150"/>
      <c r="J239" s="150"/>
      <c r="L239" s="150"/>
      <c r="M239" s="150"/>
    </row>
    <row r="240" spans="1:13" ht="195" x14ac:dyDescent="0.35">
      <c r="A240" s="163"/>
      <c r="B240" s="164" t="s">
        <v>64</v>
      </c>
      <c r="C240" s="165" t="s">
        <v>15</v>
      </c>
      <c r="D240" s="178"/>
      <c r="E240" s="167"/>
      <c r="F240" s="178"/>
      <c r="G240" s="165"/>
      <c r="H240" s="215"/>
      <c r="I240" s="150"/>
      <c r="J240" s="150"/>
      <c r="L240" s="150"/>
      <c r="M240" s="150"/>
    </row>
    <row r="241" spans="1:13" ht="52" x14ac:dyDescent="0.35">
      <c r="A241" s="163" t="s">
        <v>1558</v>
      </c>
      <c r="B241" s="164" t="s">
        <v>873</v>
      </c>
      <c r="C241" s="165"/>
      <c r="D241" s="178">
        <v>736000</v>
      </c>
      <c r="E241" s="167">
        <v>1</v>
      </c>
      <c r="F241" s="178">
        <f t="shared" ref="F241:F249" si="13">E241*D241</f>
        <v>736000</v>
      </c>
      <c r="G241" s="165" t="s">
        <v>702</v>
      </c>
      <c r="H241" s="215"/>
      <c r="I241" s="150"/>
      <c r="J241" s="150"/>
      <c r="L241" s="150"/>
      <c r="M241" s="150"/>
    </row>
    <row r="242" spans="1:13" ht="52" x14ac:dyDescent="0.35">
      <c r="A242" s="163" t="s">
        <v>1558</v>
      </c>
      <c r="B242" s="164" t="s">
        <v>874</v>
      </c>
      <c r="C242" s="165"/>
      <c r="D242" s="178">
        <v>56263</v>
      </c>
      <c r="E242" s="167">
        <v>1</v>
      </c>
      <c r="F242" s="178">
        <f t="shared" si="13"/>
        <v>56263</v>
      </c>
      <c r="G242" s="165" t="s">
        <v>702</v>
      </c>
      <c r="H242" s="215"/>
      <c r="I242" s="150"/>
      <c r="J242" s="150"/>
      <c r="L242" s="150"/>
      <c r="M242" s="150"/>
    </row>
    <row r="243" spans="1:13" ht="52" x14ac:dyDescent="0.35">
      <c r="A243" s="163" t="s">
        <v>1558</v>
      </c>
      <c r="B243" s="164" t="s">
        <v>875</v>
      </c>
      <c r="C243" s="165"/>
      <c r="D243" s="178">
        <v>56263</v>
      </c>
      <c r="E243" s="167">
        <v>1</v>
      </c>
      <c r="F243" s="178">
        <f t="shared" si="13"/>
        <v>56263</v>
      </c>
      <c r="G243" s="165" t="s">
        <v>702</v>
      </c>
      <c r="H243" s="215"/>
      <c r="I243" s="150"/>
      <c r="J243" s="150"/>
      <c r="L243" s="150"/>
      <c r="M243" s="150"/>
    </row>
    <row r="244" spans="1:13" ht="52" x14ac:dyDescent="0.35">
      <c r="A244" s="163" t="s">
        <v>1558</v>
      </c>
      <c r="B244" s="164" t="s">
        <v>876</v>
      </c>
      <c r="C244" s="165"/>
      <c r="D244" s="178">
        <v>39843</v>
      </c>
      <c r="E244" s="167">
        <v>1</v>
      </c>
      <c r="F244" s="178">
        <f t="shared" si="13"/>
        <v>39843</v>
      </c>
      <c r="G244" s="165" t="s">
        <v>702</v>
      </c>
      <c r="H244" s="215"/>
      <c r="I244" s="150"/>
      <c r="J244" s="150"/>
      <c r="L244" s="150"/>
      <c r="M244" s="150"/>
    </row>
    <row r="245" spans="1:13" ht="52" x14ac:dyDescent="0.35">
      <c r="A245" s="163" t="s">
        <v>1558</v>
      </c>
      <c r="B245" s="164" t="s">
        <v>877</v>
      </c>
      <c r="C245" s="165"/>
      <c r="D245" s="178">
        <v>97346</v>
      </c>
      <c r="E245" s="167">
        <v>1</v>
      </c>
      <c r="F245" s="178">
        <f t="shared" si="13"/>
        <v>97346</v>
      </c>
      <c r="G245" s="165" t="s">
        <v>702</v>
      </c>
      <c r="H245" s="215"/>
      <c r="I245" s="150"/>
      <c r="J245" s="150"/>
      <c r="L245" s="150"/>
      <c r="M245" s="150"/>
    </row>
    <row r="246" spans="1:13" ht="52" x14ac:dyDescent="0.35">
      <c r="A246" s="163" t="s">
        <v>1558</v>
      </c>
      <c r="B246" s="164" t="s">
        <v>878</v>
      </c>
      <c r="C246" s="165"/>
      <c r="D246" s="178">
        <v>37738</v>
      </c>
      <c r="E246" s="167">
        <v>1</v>
      </c>
      <c r="F246" s="178">
        <f t="shared" si="13"/>
        <v>37738</v>
      </c>
      <c r="G246" s="165" t="s">
        <v>702</v>
      </c>
      <c r="H246" s="215"/>
      <c r="I246" s="150"/>
      <c r="J246" s="150"/>
      <c r="L246" s="150"/>
      <c r="M246" s="150"/>
    </row>
    <row r="247" spans="1:13" ht="52" x14ac:dyDescent="0.35">
      <c r="A247" s="163" t="s">
        <v>1558</v>
      </c>
      <c r="B247" s="164" t="s">
        <v>879</v>
      </c>
      <c r="C247" s="165"/>
      <c r="D247" s="178">
        <v>108508</v>
      </c>
      <c r="E247" s="167">
        <v>1</v>
      </c>
      <c r="F247" s="178">
        <f t="shared" si="13"/>
        <v>108508</v>
      </c>
      <c r="G247" s="165" t="s">
        <v>702</v>
      </c>
      <c r="H247" s="215"/>
      <c r="I247" s="150"/>
      <c r="J247" s="150"/>
      <c r="L247" s="150"/>
      <c r="M247" s="150"/>
    </row>
    <row r="248" spans="1:13" ht="52" x14ac:dyDescent="0.35">
      <c r="A248" s="163" t="s">
        <v>1558</v>
      </c>
      <c r="B248" s="164" t="s">
        <v>880</v>
      </c>
      <c r="C248" s="165"/>
      <c r="D248" s="178">
        <v>108508</v>
      </c>
      <c r="E248" s="167">
        <v>1</v>
      </c>
      <c r="F248" s="178">
        <f t="shared" si="13"/>
        <v>108508</v>
      </c>
      <c r="G248" s="165" t="s">
        <v>702</v>
      </c>
      <c r="H248" s="215"/>
      <c r="I248" s="150"/>
      <c r="J248" s="150"/>
      <c r="L248" s="150"/>
      <c r="M248" s="150"/>
    </row>
    <row r="249" spans="1:13" ht="26" x14ac:dyDescent="0.35">
      <c r="A249" s="163" t="s">
        <v>1558</v>
      </c>
      <c r="B249" s="164" t="s">
        <v>881</v>
      </c>
      <c r="C249" s="165"/>
      <c r="D249" s="178">
        <v>592650</v>
      </c>
      <c r="E249" s="167">
        <v>1</v>
      </c>
      <c r="F249" s="178">
        <f t="shared" si="13"/>
        <v>592650</v>
      </c>
      <c r="G249" s="165" t="s">
        <v>702</v>
      </c>
      <c r="H249" s="215"/>
      <c r="I249" s="150"/>
      <c r="J249" s="150"/>
      <c r="L249" s="150"/>
      <c r="M249" s="150"/>
    </row>
    <row r="250" spans="1:13" ht="26" x14ac:dyDescent="0.35">
      <c r="A250" s="159"/>
      <c r="B250" s="160" t="s">
        <v>1621</v>
      </c>
      <c r="C250" s="161"/>
      <c r="D250" s="176"/>
      <c r="E250" s="161"/>
      <c r="F250" s="176">
        <f>SUM(F252:F258)</f>
        <v>936000</v>
      </c>
      <c r="G250" s="161"/>
      <c r="H250" s="214"/>
      <c r="I250" s="150"/>
      <c r="J250" s="150"/>
      <c r="L250" s="150"/>
      <c r="M250" s="150"/>
    </row>
    <row r="251" spans="1:13" ht="117" x14ac:dyDescent="0.35">
      <c r="A251" s="190"/>
      <c r="B251" s="164" t="s">
        <v>66</v>
      </c>
      <c r="C251" s="167" t="s">
        <v>15</v>
      </c>
      <c r="D251" s="192"/>
      <c r="E251" s="191"/>
      <c r="F251" s="178"/>
      <c r="G251" s="191"/>
      <c r="H251" s="221"/>
      <c r="I251" s="150"/>
      <c r="J251" s="150"/>
      <c r="L251" s="150"/>
      <c r="M251" s="150"/>
    </row>
    <row r="252" spans="1:13" ht="65" x14ac:dyDescent="0.35">
      <c r="A252" s="163" t="s">
        <v>1558</v>
      </c>
      <c r="B252" s="164" t="s">
        <v>882</v>
      </c>
      <c r="C252" s="165" t="s">
        <v>1575</v>
      </c>
      <c r="D252" s="178">
        <v>60000</v>
      </c>
      <c r="E252" s="167">
        <v>4</v>
      </c>
      <c r="F252" s="178">
        <f t="shared" ref="F252:F258" si="14">E252*D252</f>
        <v>240000</v>
      </c>
      <c r="G252" s="165" t="s">
        <v>758</v>
      </c>
      <c r="H252" s="215"/>
      <c r="I252" s="150"/>
      <c r="J252" s="150"/>
      <c r="L252" s="150"/>
      <c r="M252" s="150"/>
    </row>
    <row r="253" spans="1:13" ht="78" x14ac:dyDescent="0.35">
      <c r="A253" s="163" t="s">
        <v>1558</v>
      </c>
      <c r="B253" s="164" t="s">
        <v>883</v>
      </c>
      <c r="C253" s="165" t="s">
        <v>1575</v>
      </c>
      <c r="D253" s="178">
        <v>60000</v>
      </c>
      <c r="E253" s="167">
        <v>2</v>
      </c>
      <c r="F253" s="178">
        <f t="shared" si="14"/>
        <v>120000</v>
      </c>
      <c r="G253" s="165" t="s">
        <v>758</v>
      </c>
      <c r="H253" s="215"/>
      <c r="I253" s="150"/>
      <c r="J253" s="150"/>
      <c r="L253" s="150"/>
      <c r="M253" s="150"/>
    </row>
    <row r="254" spans="1:13" ht="39" x14ac:dyDescent="0.35">
      <c r="A254" s="163" t="s">
        <v>1558</v>
      </c>
      <c r="B254" s="164" t="s">
        <v>884</v>
      </c>
      <c r="C254" s="165" t="s">
        <v>1575</v>
      </c>
      <c r="D254" s="178">
        <v>200000</v>
      </c>
      <c r="E254" s="167">
        <v>1</v>
      </c>
      <c r="F254" s="178">
        <f t="shared" si="14"/>
        <v>200000</v>
      </c>
      <c r="G254" s="165" t="s">
        <v>758</v>
      </c>
      <c r="H254" s="215"/>
      <c r="I254" s="150"/>
      <c r="J254" s="150"/>
      <c r="L254" s="150"/>
      <c r="M254" s="150"/>
    </row>
    <row r="255" spans="1:13" ht="65" x14ac:dyDescent="0.35">
      <c r="A255" s="163" t="s">
        <v>1558</v>
      </c>
      <c r="B255" s="164" t="s">
        <v>885</v>
      </c>
      <c r="C255" s="165" t="s">
        <v>1575</v>
      </c>
      <c r="D255" s="178">
        <v>8000</v>
      </c>
      <c r="E255" s="167">
        <v>2</v>
      </c>
      <c r="F255" s="178">
        <f t="shared" si="14"/>
        <v>16000</v>
      </c>
      <c r="G255" s="165" t="s">
        <v>758</v>
      </c>
      <c r="H255" s="215"/>
      <c r="I255" s="150"/>
      <c r="J255" s="150"/>
      <c r="L255" s="150"/>
      <c r="M255" s="150"/>
    </row>
    <row r="256" spans="1:13" ht="65" x14ac:dyDescent="0.35">
      <c r="A256" s="163" t="s">
        <v>1558</v>
      </c>
      <c r="B256" s="164" t="s">
        <v>886</v>
      </c>
      <c r="C256" s="165" t="s">
        <v>1575</v>
      </c>
      <c r="D256" s="178">
        <v>8000</v>
      </c>
      <c r="E256" s="167">
        <v>2</v>
      </c>
      <c r="F256" s="178">
        <f t="shared" si="14"/>
        <v>16000</v>
      </c>
      <c r="G256" s="165" t="s">
        <v>758</v>
      </c>
      <c r="H256" s="215"/>
      <c r="I256" s="150"/>
      <c r="J256" s="150"/>
      <c r="L256" s="150"/>
      <c r="M256" s="150"/>
    </row>
    <row r="257" spans="1:13" ht="65" x14ac:dyDescent="0.35">
      <c r="A257" s="163" t="s">
        <v>1558</v>
      </c>
      <c r="B257" s="164" t="s">
        <v>887</v>
      </c>
      <c r="C257" s="165" t="s">
        <v>1575</v>
      </c>
      <c r="D257" s="178">
        <v>8000</v>
      </c>
      <c r="E257" s="167">
        <v>28</v>
      </c>
      <c r="F257" s="178">
        <f t="shared" si="14"/>
        <v>224000</v>
      </c>
      <c r="G257" s="165" t="s">
        <v>758</v>
      </c>
      <c r="H257" s="215"/>
      <c r="I257" s="150"/>
      <c r="J257" s="150"/>
      <c r="L257" s="150"/>
      <c r="M257" s="150"/>
    </row>
    <row r="258" spans="1:13" ht="143" x14ac:dyDescent="0.35">
      <c r="A258" s="163" t="s">
        <v>1558</v>
      </c>
      <c r="B258" s="164" t="s">
        <v>888</v>
      </c>
      <c r="C258" s="165" t="s">
        <v>1575</v>
      </c>
      <c r="D258" s="178">
        <v>60000</v>
      </c>
      <c r="E258" s="167">
        <v>2</v>
      </c>
      <c r="F258" s="178">
        <f t="shared" si="14"/>
        <v>120000</v>
      </c>
      <c r="G258" s="165" t="s">
        <v>758</v>
      </c>
      <c r="H258" s="215"/>
      <c r="I258" s="150"/>
      <c r="J258" s="150"/>
      <c r="L258" s="150"/>
      <c r="M258" s="150"/>
    </row>
    <row r="259" spans="1:13" ht="52" x14ac:dyDescent="0.35">
      <c r="A259" s="159"/>
      <c r="B259" s="160" t="s">
        <v>1622</v>
      </c>
      <c r="C259" s="161"/>
      <c r="D259" s="176"/>
      <c r="E259" s="161"/>
      <c r="F259" s="176">
        <f>SUM(F260:F265)</f>
        <v>831650</v>
      </c>
      <c r="G259" s="161"/>
      <c r="H259" s="214"/>
      <c r="I259" s="150"/>
      <c r="J259" s="150"/>
      <c r="L259" s="150"/>
      <c r="M259" s="150"/>
    </row>
    <row r="260" spans="1:13" ht="312" x14ac:dyDescent="0.35">
      <c r="A260" s="163" t="s">
        <v>1558</v>
      </c>
      <c r="B260" s="164" t="s">
        <v>68</v>
      </c>
      <c r="C260" s="165" t="s">
        <v>15</v>
      </c>
      <c r="D260" s="178"/>
      <c r="E260" s="167"/>
      <c r="F260" s="178"/>
      <c r="G260" s="165"/>
      <c r="H260" s="215"/>
      <c r="I260" s="150"/>
      <c r="J260" s="150"/>
      <c r="L260" s="150"/>
      <c r="M260" s="150"/>
    </row>
    <row r="261" spans="1:13" ht="390" x14ac:dyDescent="0.35">
      <c r="A261" s="163" t="s">
        <v>1558</v>
      </c>
      <c r="B261" s="164" t="s">
        <v>69</v>
      </c>
      <c r="C261" s="165" t="s">
        <v>15</v>
      </c>
      <c r="D261" s="178"/>
      <c r="E261" s="167"/>
      <c r="F261" s="178"/>
      <c r="G261" s="165"/>
      <c r="H261" s="215"/>
      <c r="I261" s="150"/>
      <c r="J261" s="150"/>
      <c r="L261" s="150"/>
      <c r="M261" s="150"/>
    </row>
    <row r="262" spans="1:13" ht="312" x14ac:dyDescent="0.35">
      <c r="A262" s="163" t="s">
        <v>1558</v>
      </c>
      <c r="B262" s="164" t="s">
        <v>70</v>
      </c>
      <c r="C262" s="165" t="s">
        <v>15</v>
      </c>
      <c r="D262" s="178"/>
      <c r="E262" s="167"/>
      <c r="F262" s="178"/>
      <c r="G262" s="165"/>
      <c r="H262" s="215"/>
      <c r="I262" s="150"/>
      <c r="J262" s="150"/>
      <c r="L262" s="150"/>
      <c r="M262" s="150"/>
    </row>
    <row r="263" spans="1:13" ht="130" x14ac:dyDescent="0.35">
      <c r="A263" s="163" t="s">
        <v>1558</v>
      </c>
      <c r="B263" s="164" t="s">
        <v>71</v>
      </c>
      <c r="C263" s="165" t="s">
        <v>15</v>
      </c>
      <c r="D263" s="178"/>
      <c r="E263" s="167"/>
      <c r="F263" s="178"/>
      <c r="G263" s="165"/>
      <c r="H263" s="215"/>
      <c r="I263" s="150"/>
      <c r="J263" s="150"/>
      <c r="L263" s="150"/>
      <c r="M263" s="150"/>
    </row>
    <row r="264" spans="1:13" ht="104" x14ac:dyDescent="0.35">
      <c r="A264" s="163" t="s">
        <v>1558</v>
      </c>
      <c r="B264" s="164" t="s">
        <v>72</v>
      </c>
      <c r="C264" s="165" t="s">
        <v>15</v>
      </c>
      <c r="D264" s="178"/>
      <c r="E264" s="167"/>
      <c r="F264" s="178"/>
      <c r="G264" s="165"/>
      <c r="H264" s="215"/>
      <c r="I264" s="150"/>
      <c r="J264" s="150"/>
      <c r="L264" s="150"/>
      <c r="M264" s="150"/>
    </row>
    <row r="265" spans="1:13" ht="208" x14ac:dyDescent="0.35">
      <c r="A265" s="163" t="s">
        <v>1558</v>
      </c>
      <c r="B265" s="181" t="s">
        <v>1623</v>
      </c>
      <c r="C265" s="179" t="s">
        <v>1571</v>
      </c>
      <c r="D265" s="182">
        <v>831650</v>
      </c>
      <c r="E265" s="183">
        <v>1</v>
      </c>
      <c r="F265" s="178">
        <f t="shared" ref="F265" si="15">E265*D265</f>
        <v>831650</v>
      </c>
      <c r="G265" s="165" t="s">
        <v>758</v>
      </c>
      <c r="H265" s="217"/>
      <c r="I265" s="150"/>
      <c r="J265" s="150"/>
      <c r="L265" s="150"/>
      <c r="M265" s="150"/>
    </row>
    <row r="266" spans="1:13" ht="117" x14ac:dyDescent="0.35">
      <c r="A266" s="159"/>
      <c r="B266" s="160" t="s">
        <v>1624</v>
      </c>
      <c r="C266" s="161"/>
      <c r="D266" s="176"/>
      <c r="E266" s="161"/>
      <c r="F266" s="176">
        <f>SUM(F267:F269)</f>
        <v>680000</v>
      </c>
      <c r="G266" s="176"/>
      <c r="H266" s="222" t="s">
        <v>1625</v>
      </c>
      <c r="I266" s="150"/>
      <c r="J266" s="150"/>
      <c r="L266" s="150"/>
      <c r="M266" s="150"/>
    </row>
    <row r="267" spans="1:13" ht="78" x14ac:dyDescent="0.35">
      <c r="A267" s="163" t="s">
        <v>1558</v>
      </c>
      <c r="B267" s="223" t="s">
        <v>1626</v>
      </c>
      <c r="C267" s="165" t="s">
        <v>177</v>
      </c>
      <c r="D267" s="178">
        <v>300000</v>
      </c>
      <c r="E267" s="167">
        <v>1</v>
      </c>
      <c r="F267" s="178">
        <f t="shared" ref="F267:F269" si="16">E267*D267</f>
        <v>300000</v>
      </c>
      <c r="G267" s="165" t="s">
        <v>861</v>
      </c>
      <c r="H267" s="215"/>
      <c r="I267" s="150"/>
      <c r="J267" s="150"/>
      <c r="L267" s="150"/>
      <c r="M267" s="150"/>
    </row>
    <row r="268" spans="1:13" ht="26" x14ac:dyDescent="0.35">
      <c r="A268" s="163" t="s">
        <v>1558</v>
      </c>
      <c r="B268" s="223" t="s">
        <v>1627</v>
      </c>
      <c r="C268" s="165" t="s">
        <v>177</v>
      </c>
      <c r="D268" s="178">
        <v>240000</v>
      </c>
      <c r="E268" s="167">
        <v>1</v>
      </c>
      <c r="F268" s="178">
        <f t="shared" si="16"/>
        <v>240000</v>
      </c>
      <c r="G268" s="165" t="s">
        <v>861</v>
      </c>
      <c r="H268" s="215"/>
      <c r="I268" s="150"/>
      <c r="J268" s="150"/>
      <c r="L268" s="150"/>
      <c r="M268" s="150"/>
    </row>
    <row r="269" spans="1:13" ht="52" x14ac:dyDescent="0.35">
      <c r="A269" s="163" t="s">
        <v>1558</v>
      </c>
      <c r="B269" s="223" t="s">
        <v>1628</v>
      </c>
      <c r="C269" s="165" t="s">
        <v>177</v>
      </c>
      <c r="D269" s="178">
        <v>140000</v>
      </c>
      <c r="E269" s="167">
        <v>1</v>
      </c>
      <c r="F269" s="178">
        <f t="shared" si="16"/>
        <v>140000</v>
      </c>
      <c r="G269" s="165" t="s">
        <v>861</v>
      </c>
      <c r="H269" s="215"/>
      <c r="I269" s="150"/>
      <c r="J269" s="150"/>
      <c r="L269" s="150"/>
      <c r="M269" s="150"/>
    </row>
    <row r="270" spans="1:13" ht="26" x14ac:dyDescent="0.35">
      <c r="A270" s="159"/>
      <c r="B270" s="160" t="s">
        <v>1629</v>
      </c>
      <c r="C270" s="161"/>
      <c r="D270" s="176"/>
      <c r="E270" s="161"/>
      <c r="F270" s="176">
        <f>SUM(F271:F272)</f>
        <v>5350000</v>
      </c>
      <c r="G270" s="161"/>
      <c r="H270" s="214"/>
      <c r="I270" s="150"/>
      <c r="J270" s="150"/>
      <c r="L270" s="150"/>
      <c r="M270" s="150"/>
    </row>
    <row r="271" spans="1:13" ht="145" x14ac:dyDescent="0.35">
      <c r="A271" s="163" t="s">
        <v>1558</v>
      </c>
      <c r="B271" s="225" t="s">
        <v>1534</v>
      </c>
      <c r="C271" s="184" t="s">
        <v>177</v>
      </c>
      <c r="D271" s="185">
        <v>4500000</v>
      </c>
      <c r="E271" s="186">
        <v>1</v>
      </c>
      <c r="F271" s="178">
        <f t="shared" ref="F271:F272" si="17">E271*D271</f>
        <v>4500000</v>
      </c>
      <c r="G271" s="165" t="s">
        <v>861</v>
      </c>
      <c r="H271" s="215" t="s">
        <v>1630</v>
      </c>
      <c r="I271" s="224" t="s">
        <v>1631</v>
      </c>
      <c r="J271" s="150"/>
      <c r="L271" s="150"/>
      <c r="M271" s="150"/>
    </row>
    <row r="272" spans="1:13" ht="78" x14ac:dyDescent="0.35">
      <c r="A272" s="163" t="s">
        <v>1558</v>
      </c>
      <c r="B272" s="225" t="s">
        <v>1632</v>
      </c>
      <c r="C272" s="184" t="s">
        <v>177</v>
      </c>
      <c r="D272" s="185">
        <v>850000</v>
      </c>
      <c r="E272" s="186">
        <v>1</v>
      </c>
      <c r="F272" s="178">
        <f t="shared" si="17"/>
        <v>850000</v>
      </c>
      <c r="G272" s="165" t="s">
        <v>861</v>
      </c>
      <c r="H272" s="215" t="s">
        <v>1630</v>
      </c>
      <c r="I272" s="150"/>
      <c r="J272" s="150"/>
      <c r="L272" s="150"/>
      <c r="M272" s="150"/>
    </row>
    <row r="273" spans="1:13" ht="37" x14ac:dyDescent="0.35">
      <c r="A273" s="168"/>
      <c r="B273" s="174" t="s">
        <v>1633</v>
      </c>
      <c r="C273" s="170"/>
      <c r="D273" s="175"/>
      <c r="E273" s="170"/>
      <c r="F273" s="175">
        <f>SUM(F274:F275)</f>
        <v>2952000</v>
      </c>
      <c r="G273" s="228"/>
      <c r="H273" s="229"/>
      <c r="I273" s="150"/>
      <c r="J273" s="150"/>
      <c r="L273" s="150"/>
      <c r="M273" s="150"/>
    </row>
    <row r="274" spans="1:13" ht="221" x14ac:dyDescent="0.35">
      <c r="A274" s="163" t="s">
        <v>1558</v>
      </c>
      <c r="B274" s="164" t="s">
        <v>1634</v>
      </c>
      <c r="C274" s="165" t="s">
        <v>864</v>
      </c>
      <c r="D274" s="178">
        <v>50000</v>
      </c>
      <c r="E274" s="167">
        <v>36</v>
      </c>
      <c r="F274" s="178">
        <f>D274*E274</f>
        <v>1800000</v>
      </c>
      <c r="G274" s="165"/>
      <c r="H274" s="248" t="s">
        <v>1635</v>
      </c>
      <c r="I274" s="150"/>
      <c r="J274" s="150"/>
      <c r="L274" s="150"/>
      <c r="M274" s="150"/>
    </row>
    <row r="275" spans="1:13" ht="208" x14ac:dyDescent="0.35">
      <c r="A275" s="163" t="s">
        <v>1558</v>
      </c>
      <c r="B275" s="164" t="s">
        <v>1636</v>
      </c>
      <c r="C275" s="165" t="s">
        <v>864</v>
      </c>
      <c r="D275" s="178">
        <v>32000</v>
      </c>
      <c r="E275" s="167">
        <v>36</v>
      </c>
      <c r="F275" s="178">
        <f>D275*E275</f>
        <v>1152000</v>
      </c>
      <c r="G275" s="165"/>
      <c r="H275" s="215"/>
      <c r="I275" s="150"/>
      <c r="J275" s="150"/>
      <c r="L275" s="150"/>
      <c r="M275" s="150"/>
    </row>
    <row r="276" spans="1:13" ht="55.5" x14ac:dyDescent="0.35">
      <c r="A276" s="168"/>
      <c r="B276" s="174" t="s">
        <v>1637</v>
      </c>
      <c r="C276" s="170"/>
      <c r="D276" s="175"/>
      <c r="E276" s="170"/>
      <c r="F276" s="175">
        <f>SUM(F277:F278)</f>
        <v>6000000</v>
      </c>
      <c r="G276" s="230"/>
      <c r="H276" s="231"/>
      <c r="I276" s="150"/>
      <c r="J276" s="150"/>
      <c r="L276" s="150"/>
      <c r="M276" s="150"/>
    </row>
    <row r="277" spans="1:13" ht="52" x14ac:dyDescent="0.35">
      <c r="A277" s="163"/>
      <c r="B277" s="164" t="s">
        <v>1638</v>
      </c>
      <c r="C277" s="165" t="s">
        <v>891</v>
      </c>
      <c r="D277" s="244">
        <v>1</v>
      </c>
      <c r="E277" s="167">
        <v>3000000</v>
      </c>
      <c r="F277" s="178">
        <f>E277*D277</f>
        <v>3000000</v>
      </c>
      <c r="G277" s="165"/>
      <c r="H277" s="215"/>
      <c r="I277" s="150"/>
      <c r="J277" s="150"/>
      <c r="L277" s="150"/>
      <c r="M277" s="150"/>
    </row>
    <row r="278" spans="1:13" ht="52" x14ac:dyDescent="0.35">
      <c r="A278" s="163"/>
      <c r="B278" s="164" t="s">
        <v>1639</v>
      </c>
      <c r="C278" s="165" t="s">
        <v>891</v>
      </c>
      <c r="D278" s="244">
        <v>1</v>
      </c>
      <c r="E278" s="167">
        <v>3000000</v>
      </c>
      <c r="F278" s="178">
        <f>E278*D278</f>
        <v>3000000</v>
      </c>
      <c r="G278" s="165"/>
      <c r="H278" s="215"/>
      <c r="I278" s="150"/>
      <c r="J278" s="150"/>
      <c r="L278" s="150"/>
      <c r="M278" s="150"/>
    </row>
    <row r="279" spans="1:13" ht="37" x14ac:dyDescent="0.35">
      <c r="A279" s="168"/>
      <c r="B279" s="174" t="s">
        <v>1640</v>
      </c>
      <c r="C279" s="170"/>
      <c r="D279" s="175"/>
      <c r="E279" s="170"/>
      <c r="F279" s="175">
        <f>SUM(F280:F293)</f>
        <v>0</v>
      </c>
      <c r="G279" s="230"/>
      <c r="H279" s="231"/>
      <c r="I279" s="150"/>
      <c r="J279" s="150"/>
      <c r="L279" s="150"/>
      <c r="M279" s="150"/>
    </row>
    <row r="280" spans="1:13" ht="247" x14ac:dyDescent="0.35">
      <c r="A280" s="163"/>
      <c r="B280" s="245" t="s">
        <v>1641</v>
      </c>
      <c r="C280" s="165" t="s">
        <v>652</v>
      </c>
      <c r="D280" s="244">
        <v>65</v>
      </c>
      <c r="E280" s="240"/>
      <c r="F280" s="178">
        <f>E280*D280</f>
        <v>0</v>
      </c>
      <c r="G280" s="165"/>
      <c r="H280" s="241" t="s">
        <v>889</v>
      </c>
      <c r="I280" s="150"/>
      <c r="J280" s="150"/>
      <c r="L280" s="150"/>
      <c r="M280" s="150"/>
    </row>
    <row r="281" spans="1:13" ht="169" x14ac:dyDescent="0.35">
      <c r="A281" s="163"/>
      <c r="B281" s="245" t="s">
        <v>1642</v>
      </c>
      <c r="C281" s="165" t="s">
        <v>864</v>
      </c>
      <c r="D281" s="232"/>
      <c r="E281" s="167">
        <v>12</v>
      </c>
      <c r="F281" s="178">
        <f>E281*D281</f>
        <v>0</v>
      </c>
      <c r="G281" s="165"/>
      <c r="H281" s="215" t="s">
        <v>1643</v>
      </c>
      <c r="I281" s="150"/>
      <c r="J281" s="150"/>
      <c r="L281" s="150"/>
      <c r="M281" s="150"/>
    </row>
    <row r="282" spans="1:13" ht="182" x14ac:dyDescent="0.35">
      <c r="A282" s="163"/>
      <c r="B282" s="245" t="s">
        <v>1644</v>
      </c>
      <c r="C282" s="165" t="s">
        <v>864</v>
      </c>
      <c r="D282" s="232"/>
      <c r="E282" s="240"/>
      <c r="F282" s="178">
        <f>E282*D282</f>
        <v>0</v>
      </c>
      <c r="G282" s="165"/>
      <c r="H282" s="215" t="s">
        <v>1645</v>
      </c>
      <c r="I282" s="150"/>
      <c r="J282" s="150"/>
      <c r="L282" s="150"/>
      <c r="M282" s="150"/>
    </row>
    <row r="283" spans="1:13" ht="221" x14ac:dyDescent="0.35">
      <c r="A283" s="163"/>
      <c r="B283" s="245" t="s">
        <v>890</v>
      </c>
      <c r="C283" s="165" t="s">
        <v>891</v>
      </c>
      <c r="D283" s="244">
        <v>1</v>
      </c>
      <c r="E283" s="167"/>
      <c r="F283" s="178">
        <f t="shared" ref="F283:F293" si="18">E283*D283</f>
        <v>0</v>
      </c>
      <c r="G283" s="165"/>
      <c r="H283" s="215" t="s">
        <v>892</v>
      </c>
      <c r="I283" s="150"/>
      <c r="J283" s="150"/>
      <c r="L283" s="150"/>
      <c r="M283" s="150"/>
    </row>
    <row r="284" spans="1:13" ht="390" x14ac:dyDescent="0.35">
      <c r="A284" s="163"/>
      <c r="B284" s="245" t="s">
        <v>1646</v>
      </c>
      <c r="C284" s="165" t="s">
        <v>177</v>
      </c>
      <c r="D284" s="178">
        <v>5000</v>
      </c>
      <c r="E284" s="167"/>
      <c r="F284" s="178">
        <f t="shared" si="18"/>
        <v>0</v>
      </c>
      <c r="G284" s="165"/>
      <c r="H284" s="247" t="s">
        <v>1647</v>
      </c>
      <c r="I284" s="150"/>
      <c r="J284" s="150"/>
      <c r="L284" s="150"/>
      <c r="M284" s="150"/>
    </row>
    <row r="285" spans="1:13" ht="208" x14ac:dyDescent="0.35">
      <c r="A285" s="163"/>
      <c r="B285" s="245" t="s">
        <v>1648</v>
      </c>
      <c r="C285" s="242" t="s">
        <v>891</v>
      </c>
      <c r="D285" s="244">
        <v>1</v>
      </c>
      <c r="E285" s="167"/>
      <c r="F285" s="178">
        <f t="shared" si="18"/>
        <v>0</v>
      </c>
      <c r="G285" s="165"/>
      <c r="H285" s="243" t="s">
        <v>1649</v>
      </c>
      <c r="I285" s="150"/>
      <c r="J285" s="150"/>
      <c r="L285" s="150"/>
      <c r="M285" s="150"/>
    </row>
    <row r="286" spans="1:13" ht="130" x14ac:dyDescent="0.35">
      <c r="A286" s="163" t="s">
        <v>1650</v>
      </c>
      <c r="B286" s="245" t="s">
        <v>1651</v>
      </c>
      <c r="C286" s="165" t="s">
        <v>891</v>
      </c>
      <c r="D286" s="244">
        <v>1</v>
      </c>
      <c r="E286" s="167"/>
      <c r="F286" s="178">
        <f t="shared" si="18"/>
        <v>0</v>
      </c>
      <c r="G286" s="165"/>
      <c r="H286" s="243" t="s">
        <v>893</v>
      </c>
      <c r="I286" s="150"/>
      <c r="J286" s="150"/>
      <c r="L286" s="150"/>
      <c r="M286" s="150"/>
    </row>
    <row r="287" spans="1:13" ht="156" x14ac:dyDescent="0.35">
      <c r="A287" s="163" t="s">
        <v>1650</v>
      </c>
      <c r="B287" s="245" t="s">
        <v>1652</v>
      </c>
      <c r="C287" s="165" t="s">
        <v>891</v>
      </c>
      <c r="D287" s="244">
        <v>1</v>
      </c>
      <c r="E287" s="167"/>
      <c r="F287" s="178">
        <f t="shared" si="18"/>
        <v>0</v>
      </c>
      <c r="G287" s="165"/>
      <c r="H287" s="243" t="s">
        <v>894</v>
      </c>
      <c r="I287" s="150"/>
      <c r="J287" s="150"/>
      <c r="L287" s="150"/>
      <c r="M287" s="150"/>
    </row>
    <row r="288" spans="1:13" ht="182" x14ac:dyDescent="0.35">
      <c r="A288" s="163" t="s">
        <v>1650</v>
      </c>
      <c r="B288" s="245" t="s">
        <v>895</v>
      </c>
      <c r="C288" s="165" t="s">
        <v>891</v>
      </c>
      <c r="D288" s="244">
        <v>1</v>
      </c>
      <c r="E288" s="167"/>
      <c r="F288" s="178">
        <f t="shared" si="18"/>
        <v>0</v>
      </c>
      <c r="G288" s="165"/>
      <c r="H288" s="243" t="s">
        <v>896</v>
      </c>
      <c r="I288" s="150"/>
      <c r="J288" s="150"/>
      <c r="L288" s="150"/>
      <c r="M288" s="150"/>
    </row>
    <row r="289" spans="1:13" ht="169" x14ac:dyDescent="0.35">
      <c r="A289" s="163"/>
      <c r="B289" s="245" t="s">
        <v>897</v>
      </c>
      <c r="C289" s="242" t="s">
        <v>891</v>
      </c>
      <c r="D289" s="244">
        <v>1</v>
      </c>
      <c r="E289" s="167"/>
      <c r="F289" s="178">
        <f t="shared" si="18"/>
        <v>0</v>
      </c>
      <c r="G289" s="165"/>
      <c r="H289" s="243" t="s">
        <v>896</v>
      </c>
      <c r="I289" s="150"/>
      <c r="J289" s="150"/>
      <c r="L289" s="150"/>
      <c r="M289" s="150"/>
    </row>
    <row r="290" spans="1:13" ht="143" x14ac:dyDescent="0.35">
      <c r="A290" s="163"/>
      <c r="B290" s="245" t="s">
        <v>898</v>
      </c>
      <c r="C290" s="242" t="s">
        <v>891</v>
      </c>
      <c r="D290" s="244">
        <v>1</v>
      </c>
      <c r="E290" s="167"/>
      <c r="F290" s="178">
        <f t="shared" si="18"/>
        <v>0</v>
      </c>
      <c r="G290" s="165"/>
      <c r="H290" s="243" t="s">
        <v>896</v>
      </c>
      <c r="I290" s="150"/>
      <c r="J290" s="150"/>
      <c r="L290" s="150"/>
      <c r="M290" s="150"/>
    </row>
    <row r="291" spans="1:13" ht="273" x14ac:dyDescent="0.35">
      <c r="A291" s="163"/>
      <c r="B291" s="245" t="s">
        <v>1653</v>
      </c>
      <c r="C291" s="165" t="s">
        <v>864</v>
      </c>
      <c r="D291" s="232"/>
      <c r="E291" s="240"/>
      <c r="F291" s="178">
        <f t="shared" si="18"/>
        <v>0</v>
      </c>
      <c r="G291" s="165"/>
      <c r="H291" s="247" t="s">
        <v>1654</v>
      </c>
      <c r="I291" s="150"/>
      <c r="J291" s="150"/>
      <c r="L291" s="150"/>
      <c r="M291" s="150"/>
    </row>
    <row r="292" spans="1:13" ht="221" x14ac:dyDescent="0.35">
      <c r="A292" s="163"/>
      <c r="B292" s="245" t="s">
        <v>1655</v>
      </c>
      <c r="C292" s="242" t="s">
        <v>864</v>
      </c>
      <c r="D292" s="244">
        <v>1</v>
      </c>
      <c r="E292" s="167"/>
      <c r="F292" s="178">
        <f t="shared" si="18"/>
        <v>0</v>
      </c>
      <c r="G292" s="165"/>
      <c r="H292" s="247" t="s">
        <v>1656</v>
      </c>
      <c r="I292" s="150"/>
      <c r="J292" s="150"/>
      <c r="L292" s="150"/>
      <c r="M292" s="150"/>
    </row>
    <row r="293" spans="1:13" ht="182" x14ac:dyDescent="0.35">
      <c r="A293" s="163"/>
      <c r="B293" s="245" t="s">
        <v>899</v>
      </c>
      <c r="C293" s="242" t="s">
        <v>869</v>
      </c>
      <c r="D293" s="244">
        <v>7000</v>
      </c>
      <c r="E293" s="167"/>
      <c r="F293" s="178">
        <f t="shared" si="18"/>
        <v>0</v>
      </c>
      <c r="G293" s="165"/>
      <c r="H293" s="215"/>
      <c r="I293" s="150"/>
      <c r="J293" s="150"/>
      <c r="L293" s="150"/>
      <c r="M293" s="150"/>
    </row>
    <row r="294" spans="1:13" ht="92.5" x14ac:dyDescent="0.35">
      <c r="A294" s="168"/>
      <c r="B294" s="174" t="s">
        <v>1657</v>
      </c>
      <c r="C294" s="170"/>
      <c r="D294" s="175"/>
      <c r="E294" s="170"/>
      <c r="F294" s="175">
        <f>SUM(F295:F300)</f>
        <v>8226462.75</v>
      </c>
      <c r="G294" s="230"/>
      <c r="H294" s="231"/>
      <c r="I294" s="150"/>
      <c r="J294" s="150"/>
      <c r="L294" s="150"/>
      <c r="M294" s="150"/>
    </row>
    <row r="295" spans="1:13" ht="130.5" x14ac:dyDescent="0.35">
      <c r="A295" s="163" t="s">
        <v>1658</v>
      </c>
      <c r="B295" s="223" t="s">
        <v>1659</v>
      </c>
      <c r="C295" s="165" t="s">
        <v>820</v>
      </c>
      <c r="D295" s="178">
        <f>50.45</f>
        <v>50.45</v>
      </c>
      <c r="E295" s="167">
        <v>90000</v>
      </c>
      <c r="F295" s="178">
        <f t="shared" ref="F295:F300" si="19">E295*D295</f>
        <v>4540500</v>
      </c>
      <c r="G295" s="226"/>
      <c r="H295" s="227" t="s">
        <v>1660</v>
      </c>
      <c r="I295" s="150"/>
      <c r="J295" s="150"/>
      <c r="L295" s="150"/>
      <c r="M295" s="150"/>
    </row>
    <row r="296" spans="1:13" ht="130.5" x14ac:dyDescent="0.35">
      <c r="A296" s="163" t="s">
        <v>1658</v>
      </c>
      <c r="B296" s="223" t="s">
        <v>1661</v>
      </c>
      <c r="C296" s="165" t="s">
        <v>820</v>
      </c>
      <c r="D296" s="178">
        <f>64833.64</f>
        <v>64833.64</v>
      </c>
      <c r="E296" s="167">
        <v>1</v>
      </c>
      <c r="F296" s="178">
        <f t="shared" si="19"/>
        <v>64833.64</v>
      </c>
      <c r="G296" s="226"/>
      <c r="H296" s="227" t="s">
        <v>1660</v>
      </c>
      <c r="I296" s="150"/>
      <c r="J296" s="150"/>
      <c r="L296" s="150"/>
      <c r="M296" s="150"/>
    </row>
    <row r="297" spans="1:13" ht="130.5" x14ac:dyDescent="0.35">
      <c r="A297" s="163" t="s">
        <v>1658</v>
      </c>
      <c r="B297" s="223" t="s">
        <v>1662</v>
      </c>
      <c r="C297" s="165" t="s">
        <v>820</v>
      </c>
      <c r="D297" s="178">
        <f>18004.25</f>
        <v>18004.25</v>
      </c>
      <c r="E297" s="167">
        <v>1</v>
      </c>
      <c r="F297" s="178">
        <f t="shared" si="19"/>
        <v>18004.25</v>
      </c>
      <c r="G297" s="226"/>
      <c r="H297" s="227" t="s">
        <v>1660</v>
      </c>
      <c r="I297" s="150"/>
      <c r="J297" s="150"/>
      <c r="L297" s="150"/>
      <c r="M297" s="150"/>
    </row>
    <row r="298" spans="1:13" ht="130.5" x14ac:dyDescent="0.35">
      <c r="A298" s="163" t="s">
        <v>1658</v>
      </c>
      <c r="B298" s="223" t="s">
        <v>1663</v>
      </c>
      <c r="C298" s="165" t="s">
        <v>820</v>
      </c>
      <c r="D298" s="178">
        <f>126958.86</f>
        <v>126958.86</v>
      </c>
      <c r="E298" s="167">
        <v>1</v>
      </c>
      <c r="F298" s="178">
        <f t="shared" si="19"/>
        <v>126958.86</v>
      </c>
      <c r="G298" s="226"/>
      <c r="H298" s="227" t="s">
        <v>1660</v>
      </c>
      <c r="I298" s="150"/>
      <c r="J298" s="150"/>
      <c r="L298" s="150"/>
      <c r="M298" s="150"/>
    </row>
    <row r="299" spans="1:13" ht="130.5" x14ac:dyDescent="0.35">
      <c r="A299" s="163" t="s">
        <v>1658</v>
      </c>
      <c r="B299" s="223" t="s">
        <v>1664</v>
      </c>
      <c r="C299" s="165" t="s">
        <v>820</v>
      </c>
      <c r="D299" s="178">
        <v>2003000</v>
      </c>
      <c r="E299" s="167">
        <v>1</v>
      </c>
      <c r="F299" s="178">
        <f t="shared" si="19"/>
        <v>2003000</v>
      </c>
      <c r="G299" s="226"/>
      <c r="H299" s="227" t="s">
        <v>1660</v>
      </c>
      <c r="I299" s="150"/>
      <c r="J299" s="150"/>
      <c r="L299" s="150"/>
      <c r="M299" s="150"/>
    </row>
    <row r="300" spans="1:13" ht="130.5" x14ac:dyDescent="0.35">
      <c r="A300" s="163" t="s">
        <v>1658</v>
      </c>
      <c r="B300" s="223" t="s">
        <v>1665</v>
      </c>
      <c r="C300" s="165" t="s">
        <v>820</v>
      </c>
      <c r="D300" s="178">
        <f>1473166</f>
        <v>1473166</v>
      </c>
      <c r="E300" s="167">
        <v>1</v>
      </c>
      <c r="F300" s="178">
        <f t="shared" si="19"/>
        <v>1473166</v>
      </c>
      <c r="G300" s="226"/>
      <c r="H300" s="227" t="s">
        <v>1660</v>
      </c>
      <c r="I300" s="150"/>
      <c r="J300" s="150"/>
      <c r="L300" s="150"/>
      <c r="M300" s="150"/>
    </row>
    <row r="303" spans="1:13" x14ac:dyDescent="0.35">
      <c r="A303" s="150"/>
      <c r="B303" s="246"/>
      <c r="C303" s="150"/>
      <c r="D303" s="205"/>
      <c r="E303" s="150"/>
      <c r="F303" s="234"/>
      <c r="G303" s="150"/>
      <c r="H303" s="210"/>
      <c r="I303" s="150"/>
      <c r="J303" s="150"/>
      <c r="L303" s="150"/>
      <c r="M303" s="150"/>
    </row>
    <row r="304" spans="1:13" x14ac:dyDescent="0.35">
      <c r="A304" s="150"/>
      <c r="B304" s="246"/>
      <c r="C304" s="150"/>
      <c r="D304" s="205"/>
      <c r="E304" s="150"/>
      <c r="F304" s="234"/>
      <c r="G304" s="150"/>
      <c r="H304" s="210"/>
      <c r="I304" s="150"/>
      <c r="J304" s="150"/>
      <c r="L304" s="150"/>
      <c r="M304" s="150"/>
    </row>
    <row r="305" spans="1:13" x14ac:dyDescent="0.35">
      <c r="A305" s="150"/>
      <c r="B305" s="246"/>
      <c r="C305" s="150"/>
      <c r="D305" s="205"/>
      <c r="E305" s="150"/>
      <c r="F305" s="234"/>
      <c r="G305" s="150"/>
      <c r="H305" s="210"/>
      <c r="I305" s="150"/>
      <c r="J305" s="150"/>
      <c r="L305" s="150"/>
      <c r="M305" s="150"/>
    </row>
    <row r="306" spans="1:13" ht="87" x14ac:dyDescent="0.35">
      <c r="A306" s="150"/>
      <c r="B306" s="246" t="s">
        <v>1666</v>
      </c>
      <c r="C306" s="150"/>
      <c r="D306" s="205"/>
      <c r="E306" s="150"/>
      <c r="F306" s="234"/>
      <c r="G306" s="150"/>
      <c r="H306" s="210"/>
      <c r="I306" s="150"/>
      <c r="J306" s="150"/>
      <c r="L306" s="150"/>
      <c r="M306" s="150"/>
    </row>
    <row r="307" spans="1:13" ht="72.5" x14ac:dyDescent="0.35">
      <c r="A307" s="150"/>
      <c r="B307" s="246" t="s">
        <v>1667</v>
      </c>
      <c r="C307" s="150"/>
      <c r="D307" s="205"/>
      <c r="E307" s="150"/>
      <c r="F307" s="234"/>
      <c r="G307" s="150"/>
      <c r="H307" s="210"/>
      <c r="I307" s="150"/>
      <c r="J307" s="150"/>
      <c r="L307" s="150"/>
      <c r="M307" s="150"/>
    </row>
    <row r="308" spans="1:13" x14ac:dyDescent="0.35">
      <c r="A308" s="150"/>
      <c r="B308" s="246"/>
      <c r="C308" s="150"/>
      <c r="D308" s="205"/>
      <c r="E308" s="150"/>
      <c r="F308" s="234"/>
      <c r="G308" s="150"/>
      <c r="H308" s="210"/>
      <c r="I308" s="150"/>
      <c r="J308" s="150"/>
      <c r="L308" s="150"/>
      <c r="M308" s="150"/>
    </row>
    <row r="309" spans="1:13" x14ac:dyDescent="0.35">
      <c r="A309" s="150"/>
      <c r="B309" s="246"/>
      <c r="C309" s="150"/>
      <c r="D309" s="205"/>
      <c r="E309" s="150"/>
      <c r="F309" s="234"/>
      <c r="G309" s="150"/>
      <c r="H309" s="210"/>
      <c r="I309" s="150"/>
      <c r="J309" s="150"/>
      <c r="L309" s="150"/>
      <c r="M309" s="150"/>
    </row>
    <row r="310" spans="1:13" x14ac:dyDescent="0.35">
      <c r="A310" s="150"/>
      <c r="B310" s="246"/>
      <c r="C310" s="150"/>
      <c r="D310" s="205"/>
      <c r="E310" s="150"/>
      <c r="F310" s="234"/>
      <c r="G310" s="150"/>
      <c r="H310" s="210"/>
      <c r="I310" s="150"/>
      <c r="J310" s="150"/>
      <c r="L310" s="150"/>
      <c r="M310" s="150"/>
    </row>
    <row r="311" spans="1:13" x14ac:dyDescent="0.35">
      <c r="A311" s="150"/>
      <c r="B311" s="246"/>
      <c r="C311" s="150"/>
      <c r="D311" s="205"/>
      <c r="E311" s="150"/>
      <c r="F311" s="234"/>
      <c r="G311" s="150"/>
      <c r="H311" s="210"/>
      <c r="I311" s="150"/>
      <c r="J311" s="150"/>
      <c r="L311" s="150"/>
      <c r="M311" s="150"/>
    </row>
    <row r="312" spans="1:13" x14ac:dyDescent="0.35">
      <c r="A312" s="150"/>
      <c r="B312" s="246"/>
      <c r="C312" s="150"/>
      <c r="D312" s="205"/>
      <c r="E312" s="150"/>
      <c r="F312" s="234"/>
      <c r="G312" s="150"/>
      <c r="H312" s="210"/>
      <c r="I312" s="150"/>
      <c r="J312" s="150"/>
      <c r="L312" s="150"/>
      <c r="M312" s="150"/>
    </row>
    <row r="313" spans="1:13" x14ac:dyDescent="0.35">
      <c r="A313" s="150"/>
      <c r="B313" s="246"/>
      <c r="C313" s="150"/>
      <c r="D313" s="205"/>
      <c r="E313" s="150"/>
      <c r="F313" s="234"/>
      <c r="G313" s="150"/>
      <c r="H313" s="210"/>
      <c r="I313" s="150"/>
      <c r="J313" s="150"/>
      <c r="L313" s="150"/>
      <c r="M313" s="150"/>
    </row>
    <row r="314" spans="1:13" x14ac:dyDescent="0.35">
      <c r="A314" s="150"/>
      <c r="B314" s="246"/>
      <c r="C314" s="150"/>
      <c r="D314" s="205"/>
      <c r="E314" s="150"/>
      <c r="F314" s="234"/>
      <c r="G314" s="150"/>
      <c r="H314" s="210"/>
      <c r="I314" s="150"/>
      <c r="J314" s="150"/>
      <c r="L314" s="150"/>
      <c r="M314" s="150"/>
    </row>
    <row r="315" spans="1:13" x14ac:dyDescent="0.35">
      <c r="A315" s="150"/>
      <c r="B315" s="246"/>
      <c r="C315" s="150"/>
      <c r="D315" s="205"/>
      <c r="E315" s="150"/>
      <c r="F315" s="234"/>
      <c r="G315" s="150"/>
      <c r="H315" s="210"/>
      <c r="I315" s="150"/>
      <c r="J315" s="150"/>
      <c r="L315" s="150"/>
      <c r="M315" s="150"/>
    </row>
    <row r="316" spans="1:13" x14ac:dyDescent="0.35">
      <c r="A316" s="150"/>
      <c r="B316" s="246"/>
      <c r="C316" s="150"/>
      <c r="D316" s="205"/>
      <c r="E316" s="150"/>
      <c r="F316" s="234"/>
      <c r="G316" s="150"/>
      <c r="H316" s="210"/>
      <c r="I316" s="150"/>
      <c r="J316" s="150"/>
      <c r="L316" s="150"/>
      <c r="M316" s="150"/>
    </row>
    <row r="317" spans="1:13" x14ac:dyDescent="0.35">
      <c r="A317" s="150"/>
      <c r="B317" s="246"/>
      <c r="C317" s="150"/>
      <c r="D317" s="205"/>
      <c r="E317" s="150"/>
      <c r="F317" s="234"/>
      <c r="G317" s="150"/>
      <c r="H317" s="210"/>
      <c r="I317" s="150"/>
      <c r="J317" s="150"/>
      <c r="L317" s="150"/>
      <c r="M317" s="150"/>
    </row>
    <row r="318" spans="1:13" x14ac:dyDescent="0.35">
      <c r="A318" s="150"/>
      <c r="B318" s="246"/>
      <c r="C318" s="150"/>
      <c r="D318" s="205"/>
      <c r="E318" s="150"/>
      <c r="F318" s="234"/>
      <c r="G318" s="150"/>
      <c r="H318" s="210"/>
      <c r="I318" s="150"/>
      <c r="J318" s="150"/>
      <c r="L318" s="150"/>
      <c r="M318" s="150"/>
    </row>
    <row r="319" spans="1:13" x14ac:dyDescent="0.35">
      <c r="A319" s="150"/>
      <c r="B319" s="246"/>
      <c r="C319" s="150"/>
      <c r="D319" s="205"/>
      <c r="E319" s="150"/>
      <c r="F319" s="234"/>
      <c r="G319" s="150"/>
      <c r="H319" s="210"/>
      <c r="I319" s="150"/>
      <c r="J319" s="150"/>
      <c r="L319" s="150"/>
      <c r="M319" s="150"/>
    </row>
    <row r="320" spans="1:13" x14ac:dyDescent="0.35">
      <c r="A320" s="150"/>
      <c r="B320" s="246"/>
      <c r="C320" s="150"/>
      <c r="D320" s="205"/>
      <c r="E320" s="150"/>
      <c r="F320" s="234"/>
      <c r="G320" s="150"/>
      <c r="H320" s="210"/>
      <c r="I320" s="150"/>
      <c r="J320" s="150"/>
      <c r="L320" s="150"/>
      <c r="M320" s="150"/>
    </row>
    <row r="321" spans="1:13" x14ac:dyDescent="0.35">
      <c r="A321" s="150"/>
      <c r="B321" s="246"/>
      <c r="C321" s="150"/>
      <c r="D321" s="205"/>
      <c r="E321" s="150"/>
      <c r="F321" s="234"/>
      <c r="G321" s="150"/>
      <c r="H321" s="210"/>
      <c r="I321" s="150"/>
      <c r="J321" s="150"/>
      <c r="L321" s="150"/>
      <c r="M321" s="150"/>
    </row>
    <row r="322" spans="1:13" x14ac:dyDescent="0.35">
      <c r="A322" s="150"/>
      <c r="B322" s="246"/>
      <c r="C322" s="150"/>
      <c r="D322" s="205"/>
      <c r="E322" s="150"/>
      <c r="F322" s="234"/>
      <c r="G322" s="150"/>
      <c r="H322" s="210"/>
      <c r="I322" s="150"/>
      <c r="J322" s="150"/>
      <c r="L322" s="150"/>
      <c r="M322" s="150"/>
    </row>
    <row r="323" spans="1:13" x14ac:dyDescent="0.35">
      <c r="A323" s="150"/>
      <c r="B323" s="246"/>
      <c r="C323" s="150"/>
      <c r="D323" s="205"/>
      <c r="E323" s="150"/>
      <c r="F323" s="234"/>
      <c r="G323" s="150"/>
      <c r="H323" s="210"/>
      <c r="I323" s="150"/>
      <c r="J323" s="150"/>
      <c r="L323" s="150"/>
      <c r="M323" s="150"/>
    </row>
    <row r="324" spans="1:13" x14ac:dyDescent="0.35">
      <c r="A324" s="150"/>
      <c r="B324" s="246"/>
      <c r="C324" s="150"/>
      <c r="D324" s="205"/>
      <c r="E324" s="150"/>
      <c r="F324" s="234"/>
      <c r="G324" s="150"/>
      <c r="H324" s="210"/>
      <c r="I324" s="150"/>
      <c r="J324" s="150"/>
      <c r="L324" s="150"/>
      <c r="M324" s="150"/>
    </row>
    <row r="325" spans="1:13" x14ac:dyDescent="0.35">
      <c r="A325" s="150"/>
      <c r="B325" s="246"/>
      <c r="C325" s="150"/>
      <c r="D325" s="205"/>
      <c r="E325" s="150"/>
      <c r="F325" s="234"/>
      <c r="G325" s="150"/>
      <c r="H325" s="210"/>
      <c r="I325" s="150"/>
      <c r="J325" s="150"/>
      <c r="L325" s="150"/>
      <c r="M325" s="150"/>
    </row>
    <row r="326" spans="1:13" x14ac:dyDescent="0.35">
      <c r="A326" s="150"/>
      <c r="B326" s="246"/>
      <c r="C326" s="150"/>
      <c r="D326" s="205"/>
      <c r="E326" s="150"/>
      <c r="F326" s="234"/>
      <c r="G326" s="150"/>
      <c r="H326" s="210"/>
      <c r="I326" s="150"/>
      <c r="J326" s="150"/>
      <c r="L326" s="150"/>
      <c r="M326" s="150"/>
    </row>
    <row r="327" spans="1:13" x14ac:dyDescent="0.35">
      <c r="A327" s="150"/>
      <c r="B327" s="246"/>
      <c r="C327" s="150"/>
      <c r="D327" s="205"/>
      <c r="E327" s="150"/>
      <c r="F327" s="234"/>
      <c r="G327" s="150"/>
      <c r="H327" s="210"/>
      <c r="I327" s="150"/>
      <c r="J327" s="150"/>
      <c r="L327" s="150"/>
      <c r="M327" s="150"/>
    </row>
    <row r="328" spans="1:13" x14ac:dyDescent="0.35">
      <c r="A328" s="150"/>
      <c r="B328" s="246"/>
      <c r="C328" s="150"/>
      <c r="D328" s="205"/>
      <c r="E328" s="150"/>
      <c r="F328" s="234"/>
      <c r="G328" s="150"/>
      <c r="H328" s="210"/>
      <c r="I328" s="150"/>
      <c r="J328" s="150"/>
      <c r="L328" s="150"/>
      <c r="M328" s="150"/>
    </row>
    <row r="329" spans="1:13" x14ac:dyDescent="0.35">
      <c r="A329" s="150"/>
      <c r="B329" s="246"/>
      <c r="C329" s="150"/>
      <c r="D329" s="205"/>
      <c r="E329" s="150"/>
      <c r="F329" s="234"/>
      <c r="G329" s="150"/>
      <c r="H329" s="210"/>
      <c r="I329" s="150"/>
      <c r="J329" s="150"/>
      <c r="L329" s="150"/>
      <c r="M329" s="150"/>
    </row>
    <row r="330" spans="1:13" x14ac:dyDescent="0.35">
      <c r="A330" s="150"/>
      <c r="B330" s="246"/>
      <c r="C330" s="150"/>
      <c r="D330" s="205"/>
      <c r="E330" s="150"/>
      <c r="F330" s="234"/>
      <c r="G330" s="150"/>
      <c r="H330" s="210"/>
      <c r="I330" s="150"/>
      <c r="J330" s="150"/>
      <c r="L330" s="150"/>
      <c r="M330" s="150"/>
    </row>
    <row r="331" spans="1:13" x14ac:dyDescent="0.35">
      <c r="A331" s="150"/>
      <c r="B331" s="246"/>
      <c r="C331" s="150"/>
      <c r="D331" s="205"/>
      <c r="E331" s="150"/>
      <c r="F331" s="234"/>
      <c r="G331" s="150"/>
      <c r="H331" s="210"/>
      <c r="I331" s="150"/>
      <c r="J331" s="150"/>
      <c r="L331" s="150"/>
      <c r="M331" s="150"/>
    </row>
    <row r="332" spans="1:13" x14ac:dyDescent="0.35">
      <c r="A332" s="150"/>
      <c r="B332" s="246"/>
      <c r="C332" s="150"/>
      <c r="D332" s="205"/>
      <c r="E332" s="150"/>
      <c r="F332" s="234"/>
      <c r="G332" s="150"/>
      <c r="H332" s="210"/>
      <c r="I332" s="150"/>
      <c r="J332" s="150"/>
      <c r="L332" s="150"/>
      <c r="M332" s="150"/>
    </row>
    <row r="333" spans="1:13" x14ac:dyDescent="0.35">
      <c r="A333" s="150"/>
      <c r="B333" s="246"/>
      <c r="C333" s="150"/>
      <c r="D333" s="205"/>
      <c r="E333" s="150"/>
      <c r="F333" s="234"/>
      <c r="G333" s="150"/>
      <c r="H333" s="210"/>
      <c r="I333" s="150"/>
      <c r="J333" s="150"/>
      <c r="L333" s="150"/>
      <c r="M333" s="150"/>
    </row>
    <row r="334" spans="1:13" x14ac:dyDescent="0.35">
      <c r="A334" s="150"/>
      <c r="B334" s="246"/>
      <c r="C334" s="150"/>
      <c r="D334" s="205"/>
      <c r="E334" s="150"/>
      <c r="F334" s="234"/>
      <c r="G334" s="150"/>
      <c r="H334" s="210"/>
      <c r="I334" s="150"/>
      <c r="J334" s="150"/>
      <c r="L334" s="150"/>
      <c r="M334" s="150"/>
    </row>
    <row r="335" spans="1:13" x14ac:dyDescent="0.35">
      <c r="A335" s="150"/>
      <c r="B335" s="246"/>
      <c r="C335" s="150"/>
      <c r="D335" s="205"/>
      <c r="E335" s="150"/>
      <c r="F335" s="234"/>
      <c r="G335" s="150"/>
      <c r="H335" s="210"/>
      <c r="I335" s="150"/>
      <c r="J335" s="150"/>
      <c r="L335" s="150"/>
      <c r="M335" s="150"/>
    </row>
    <row r="336" spans="1:13" x14ac:dyDescent="0.35">
      <c r="A336" s="150"/>
      <c r="B336" s="246"/>
      <c r="C336" s="150"/>
      <c r="D336" s="205"/>
      <c r="E336" s="150"/>
      <c r="F336" s="234"/>
      <c r="G336" s="150"/>
      <c r="H336" s="210"/>
      <c r="I336" s="150"/>
      <c r="J336" s="150"/>
      <c r="L336" s="150"/>
      <c r="M336" s="150"/>
    </row>
    <row r="337" spans="1:13" x14ac:dyDescent="0.35">
      <c r="A337" s="150"/>
      <c r="B337" s="246"/>
      <c r="C337" s="150"/>
      <c r="D337" s="205"/>
      <c r="E337" s="150"/>
      <c r="F337" s="234"/>
      <c r="G337" s="150"/>
      <c r="H337" s="210"/>
      <c r="I337" s="150"/>
      <c r="J337" s="150"/>
      <c r="L337" s="150"/>
      <c r="M337" s="150"/>
    </row>
    <row r="338" spans="1:13" x14ac:dyDescent="0.35">
      <c r="A338" s="150"/>
      <c r="B338" s="246"/>
      <c r="C338" s="150"/>
      <c r="D338" s="205"/>
      <c r="E338" s="150"/>
      <c r="F338" s="234"/>
      <c r="G338" s="150"/>
      <c r="H338" s="210"/>
      <c r="I338" s="150"/>
      <c r="J338" s="150"/>
      <c r="L338" s="150"/>
      <c r="M338" s="150"/>
    </row>
    <row r="339" spans="1:13" x14ac:dyDescent="0.35">
      <c r="A339" s="150"/>
      <c r="B339" s="246"/>
      <c r="C339" s="150"/>
      <c r="D339" s="205"/>
      <c r="E339" s="150"/>
      <c r="F339" s="234"/>
      <c r="G339" s="150"/>
      <c r="H339" s="210"/>
      <c r="I339" s="150"/>
      <c r="J339" s="150"/>
      <c r="L339" s="150"/>
      <c r="M339" s="150"/>
    </row>
    <row r="340" spans="1:13" x14ac:dyDescent="0.35">
      <c r="A340" s="150"/>
      <c r="B340" s="246"/>
      <c r="C340" s="150"/>
      <c r="D340" s="205"/>
      <c r="E340" s="150"/>
      <c r="F340" s="234"/>
      <c r="G340" s="150"/>
      <c r="H340" s="210"/>
      <c r="I340" s="150"/>
      <c r="J340" s="150"/>
      <c r="L340" s="150"/>
      <c r="M340" s="150"/>
    </row>
    <row r="341" spans="1:13" x14ac:dyDescent="0.35">
      <c r="A341" s="150"/>
      <c r="B341" s="246"/>
      <c r="C341" s="150"/>
      <c r="D341" s="205"/>
      <c r="E341" s="150"/>
      <c r="F341" s="234"/>
      <c r="G341" s="150"/>
      <c r="H341" s="210"/>
      <c r="I341" s="150"/>
      <c r="J341" s="150"/>
      <c r="L341" s="150"/>
      <c r="M341" s="150"/>
    </row>
    <row r="342" spans="1:13" x14ac:dyDescent="0.35">
      <c r="A342" s="150"/>
      <c r="B342" s="246"/>
      <c r="C342" s="150"/>
      <c r="D342" s="205"/>
      <c r="E342" s="150"/>
      <c r="F342" s="234"/>
      <c r="G342" s="150"/>
      <c r="H342" s="210"/>
      <c r="I342" s="150"/>
      <c r="J342" s="150"/>
      <c r="L342" s="150"/>
      <c r="M342" s="150"/>
    </row>
    <row r="343" spans="1:13" x14ac:dyDescent="0.35">
      <c r="A343" s="150"/>
      <c r="B343" s="246"/>
      <c r="C343" s="150"/>
      <c r="D343" s="205"/>
      <c r="E343" s="150"/>
      <c r="F343" s="234"/>
      <c r="G343" s="150"/>
      <c r="H343" s="210"/>
      <c r="I343" s="150"/>
      <c r="J343" s="150"/>
      <c r="L343" s="150"/>
      <c r="M343" s="150"/>
    </row>
    <row r="344" spans="1:13" x14ac:dyDescent="0.35">
      <c r="A344" s="150"/>
      <c r="B344" s="246"/>
      <c r="C344" s="150"/>
      <c r="D344" s="205"/>
      <c r="E344" s="150"/>
      <c r="F344" s="234"/>
      <c r="G344" s="150"/>
      <c r="H344" s="210"/>
      <c r="I344" s="150"/>
      <c r="J344" s="150"/>
      <c r="L344" s="150"/>
      <c r="M344" s="150"/>
    </row>
    <row r="345" spans="1:13" x14ac:dyDescent="0.35">
      <c r="A345" s="150"/>
      <c r="B345" s="246"/>
      <c r="C345" s="150"/>
      <c r="D345" s="205"/>
      <c r="E345" s="150"/>
      <c r="F345" s="234"/>
      <c r="G345" s="150"/>
      <c r="H345" s="210"/>
      <c r="I345" s="150"/>
      <c r="J345" s="150"/>
      <c r="L345" s="150"/>
      <c r="M345" s="150"/>
    </row>
    <row r="346" spans="1:13" x14ac:dyDescent="0.35">
      <c r="A346" s="150"/>
      <c r="B346" s="246"/>
      <c r="C346" s="150"/>
      <c r="D346" s="205"/>
      <c r="E346" s="150"/>
      <c r="F346" s="234"/>
      <c r="G346" s="150"/>
      <c r="H346" s="210"/>
      <c r="I346" s="150"/>
      <c r="J346" s="150"/>
      <c r="L346" s="150"/>
      <c r="M346" s="150"/>
    </row>
    <row r="347" spans="1:13" x14ac:dyDescent="0.35">
      <c r="A347" s="150"/>
      <c r="B347" s="246"/>
      <c r="C347" s="150"/>
      <c r="D347" s="205"/>
      <c r="E347" s="150"/>
      <c r="F347" s="234"/>
      <c r="G347" s="150"/>
      <c r="H347" s="210"/>
      <c r="I347" s="150"/>
      <c r="J347" s="150"/>
      <c r="L347" s="150"/>
      <c r="M347" s="150"/>
    </row>
    <row r="348" spans="1:13" x14ac:dyDescent="0.35">
      <c r="A348" s="150"/>
      <c r="B348" s="246"/>
      <c r="C348" s="150"/>
      <c r="D348" s="205"/>
      <c r="E348" s="150"/>
      <c r="F348" s="234"/>
      <c r="G348" s="150"/>
      <c r="H348" s="210"/>
      <c r="I348" s="150"/>
      <c r="J348" s="150"/>
      <c r="L348" s="150"/>
      <c r="M348" s="150"/>
    </row>
    <row r="349" spans="1:13" x14ac:dyDescent="0.35">
      <c r="A349" s="150"/>
      <c r="B349" s="246"/>
      <c r="C349" s="150"/>
      <c r="D349" s="205"/>
      <c r="E349" s="150"/>
      <c r="F349" s="234"/>
      <c r="G349" s="150"/>
      <c r="H349" s="210"/>
      <c r="I349" s="150"/>
      <c r="J349" s="150"/>
      <c r="L349" s="150"/>
      <c r="M349" s="150"/>
    </row>
    <row r="350" spans="1:13" x14ac:dyDescent="0.35">
      <c r="A350" s="150"/>
      <c r="B350" s="246"/>
      <c r="C350" s="150"/>
      <c r="D350" s="205"/>
      <c r="E350" s="150"/>
      <c r="F350" s="234"/>
      <c r="G350" s="150"/>
      <c r="H350" s="210"/>
      <c r="I350" s="150"/>
      <c r="J350" s="150"/>
      <c r="L350" s="150"/>
      <c r="M350" s="150"/>
    </row>
    <row r="351" spans="1:13" x14ac:dyDescent="0.35">
      <c r="A351" s="150"/>
      <c r="B351" s="246"/>
      <c r="C351" s="150"/>
      <c r="D351" s="205"/>
      <c r="E351" s="150"/>
      <c r="F351" s="234"/>
      <c r="G351" s="150"/>
      <c r="H351" s="210"/>
      <c r="I351" s="150"/>
      <c r="J351" s="150"/>
      <c r="L351" s="150"/>
      <c r="M351" s="150"/>
    </row>
    <row r="352" spans="1:13" x14ac:dyDescent="0.35">
      <c r="A352" s="150"/>
      <c r="B352" s="246"/>
      <c r="C352" s="150"/>
      <c r="D352" s="205"/>
      <c r="E352" s="150"/>
      <c r="F352" s="234"/>
      <c r="G352" s="150"/>
      <c r="H352" s="210"/>
      <c r="I352" s="150"/>
      <c r="J352" s="150"/>
      <c r="L352" s="150"/>
      <c r="M352" s="150"/>
    </row>
    <row r="353" spans="1:13" x14ac:dyDescent="0.35">
      <c r="A353" s="150"/>
      <c r="B353" s="246"/>
      <c r="C353" s="150"/>
      <c r="D353" s="205"/>
      <c r="E353" s="150"/>
      <c r="F353" s="234"/>
      <c r="G353" s="150"/>
      <c r="H353" s="210"/>
      <c r="I353" s="150"/>
      <c r="J353" s="150"/>
      <c r="L353" s="150"/>
      <c r="M353" s="150"/>
    </row>
    <row r="354" spans="1:13" x14ac:dyDescent="0.35">
      <c r="A354" s="150"/>
      <c r="B354" s="246"/>
      <c r="C354" s="150"/>
      <c r="D354" s="205"/>
      <c r="E354" s="150"/>
      <c r="F354" s="234"/>
      <c r="G354" s="150"/>
      <c r="H354" s="210"/>
      <c r="I354" s="150"/>
      <c r="J354" s="150"/>
      <c r="L354" s="150"/>
      <c r="M354" s="150"/>
    </row>
    <row r="355" spans="1:13" x14ac:dyDescent="0.35">
      <c r="A355" s="150"/>
      <c r="B355" s="246"/>
      <c r="C355" s="150"/>
      <c r="D355" s="205"/>
      <c r="E355" s="150"/>
      <c r="F355" s="234"/>
      <c r="G355" s="150"/>
      <c r="H355" s="210"/>
      <c r="I355" s="150"/>
      <c r="J355" s="150"/>
      <c r="L355" s="150"/>
      <c r="M355" s="150"/>
    </row>
    <row r="356" spans="1:13" x14ac:dyDescent="0.35">
      <c r="A356" s="150"/>
      <c r="B356" s="246"/>
      <c r="C356" s="150"/>
      <c r="D356" s="205"/>
      <c r="E356" s="150"/>
      <c r="F356" s="234"/>
      <c r="G356" s="150"/>
      <c r="H356" s="210"/>
      <c r="I356" s="150"/>
      <c r="J356" s="150"/>
      <c r="L356" s="150"/>
      <c r="M356" s="150"/>
    </row>
    <row r="357" spans="1:13" x14ac:dyDescent="0.35">
      <c r="A357" s="150"/>
      <c r="B357" s="246"/>
      <c r="C357" s="150"/>
      <c r="D357" s="205"/>
      <c r="E357" s="150"/>
      <c r="F357" s="234"/>
      <c r="G357" s="150"/>
      <c r="H357" s="210"/>
      <c r="I357" s="150"/>
      <c r="J357" s="150"/>
      <c r="L357" s="150"/>
      <c r="M357" s="150"/>
    </row>
    <row r="358" spans="1:13" x14ac:dyDescent="0.35">
      <c r="A358" s="150"/>
      <c r="B358" s="246"/>
      <c r="C358" s="150"/>
      <c r="D358" s="205"/>
      <c r="E358" s="150"/>
      <c r="F358" s="234"/>
      <c r="G358" s="150"/>
      <c r="H358" s="210"/>
      <c r="I358" s="150"/>
      <c r="J358" s="150"/>
      <c r="L358" s="150"/>
      <c r="M358" s="150"/>
    </row>
    <row r="359" spans="1:13" x14ac:dyDescent="0.35">
      <c r="A359" s="150"/>
      <c r="B359" s="246"/>
      <c r="C359" s="150"/>
      <c r="D359" s="205"/>
      <c r="E359" s="150"/>
      <c r="F359" s="234"/>
      <c r="G359" s="150"/>
      <c r="H359" s="210"/>
      <c r="I359" s="150"/>
      <c r="J359" s="150"/>
      <c r="L359" s="150"/>
      <c r="M359" s="150"/>
    </row>
    <row r="360" spans="1:13" x14ac:dyDescent="0.35">
      <c r="A360" s="150"/>
      <c r="B360" s="246"/>
      <c r="C360" s="150"/>
      <c r="D360" s="205"/>
      <c r="E360" s="150"/>
      <c r="F360" s="234"/>
      <c r="G360" s="150"/>
      <c r="H360" s="210"/>
      <c r="I360" s="150"/>
      <c r="J360" s="150"/>
      <c r="L360" s="150"/>
      <c r="M360" s="150"/>
    </row>
    <row r="361" spans="1:13" x14ac:dyDescent="0.35">
      <c r="A361" s="150"/>
      <c r="B361" s="246"/>
      <c r="C361" s="150"/>
      <c r="D361" s="205"/>
      <c r="E361" s="150"/>
      <c r="F361" s="234"/>
      <c r="G361" s="150"/>
      <c r="H361" s="210"/>
      <c r="I361" s="150"/>
      <c r="J361" s="150"/>
      <c r="L361" s="150"/>
      <c r="M361" s="150"/>
    </row>
    <row r="362" spans="1:13" x14ac:dyDescent="0.35">
      <c r="A362" s="150"/>
      <c r="B362" s="246"/>
      <c r="C362" s="150"/>
      <c r="D362" s="205"/>
      <c r="E362" s="150"/>
      <c r="F362" s="234"/>
      <c r="G362" s="150"/>
      <c r="H362" s="210"/>
      <c r="I362" s="150"/>
      <c r="J362" s="150"/>
      <c r="L362" s="150"/>
      <c r="M362" s="150"/>
    </row>
    <row r="363" spans="1:13" x14ac:dyDescent="0.35">
      <c r="A363" s="150"/>
      <c r="B363" s="246"/>
      <c r="C363" s="150"/>
      <c r="D363" s="205"/>
      <c r="E363" s="150"/>
      <c r="F363" s="234"/>
      <c r="G363" s="150"/>
      <c r="H363" s="210"/>
      <c r="I363" s="150"/>
      <c r="J363" s="150"/>
      <c r="L363" s="150"/>
      <c r="M363" s="150"/>
    </row>
    <row r="364" spans="1:13" x14ac:dyDescent="0.35">
      <c r="A364" s="150"/>
      <c r="B364" s="246"/>
      <c r="C364" s="150"/>
      <c r="D364" s="205"/>
      <c r="E364" s="150"/>
      <c r="F364" s="234"/>
      <c r="G364" s="150"/>
      <c r="H364" s="210"/>
      <c r="I364" s="150"/>
      <c r="J364" s="150"/>
      <c r="L364" s="150"/>
      <c r="M364" s="150"/>
    </row>
    <row r="365" spans="1:13" x14ac:dyDescent="0.35">
      <c r="A365" s="150"/>
      <c r="B365" s="246"/>
      <c r="C365" s="150"/>
      <c r="D365" s="205"/>
      <c r="E365" s="150"/>
      <c r="F365" s="234"/>
      <c r="G365" s="150"/>
      <c r="H365" s="210"/>
      <c r="I365" s="150"/>
      <c r="J365" s="150"/>
      <c r="L365" s="150"/>
      <c r="M365" s="150"/>
    </row>
    <row r="366" spans="1:13" x14ac:dyDescent="0.35">
      <c r="A366" s="150"/>
      <c r="B366" s="246"/>
      <c r="C366" s="150"/>
      <c r="D366" s="205"/>
      <c r="E366" s="150"/>
      <c r="F366" s="234"/>
      <c r="G366" s="150"/>
      <c r="H366" s="210"/>
      <c r="I366" s="150"/>
      <c r="J366" s="150"/>
      <c r="L366" s="150"/>
      <c r="M366" s="150"/>
    </row>
    <row r="367" spans="1:13" x14ac:dyDescent="0.35">
      <c r="A367" s="150"/>
      <c r="B367" s="246"/>
      <c r="C367" s="150"/>
      <c r="D367" s="205"/>
      <c r="E367" s="150"/>
      <c r="F367" s="234"/>
      <c r="G367" s="150"/>
      <c r="H367" s="210"/>
      <c r="I367" s="150"/>
      <c r="J367" s="150"/>
      <c r="L367" s="150"/>
      <c r="M367" s="150"/>
    </row>
    <row r="368" spans="1:13" x14ac:dyDescent="0.35">
      <c r="A368" s="150"/>
      <c r="B368" s="246"/>
      <c r="C368" s="150"/>
      <c r="D368" s="205"/>
      <c r="E368" s="150"/>
      <c r="F368" s="234"/>
      <c r="G368" s="150"/>
      <c r="H368" s="210"/>
      <c r="I368" s="150"/>
      <c r="J368" s="150"/>
      <c r="L368" s="150"/>
      <c r="M368" s="150"/>
    </row>
    <row r="369" spans="1:13" x14ac:dyDescent="0.35">
      <c r="A369" s="150"/>
      <c r="B369" s="246"/>
      <c r="C369" s="150"/>
      <c r="D369" s="205"/>
      <c r="E369" s="150"/>
      <c r="F369" s="234"/>
      <c r="G369" s="150"/>
      <c r="H369" s="210"/>
      <c r="I369" s="150"/>
      <c r="J369" s="150"/>
      <c r="L369" s="150"/>
      <c r="M369" s="150"/>
    </row>
    <row r="370" spans="1:13" x14ac:dyDescent="0.35">
      <c r="A370" s="150"/>
      <c r="B370" s="246"/>
      <c r="C370" s="150"/>
      <c r="D370" s="205"/>
      <c r="E370" s="150"/>
      <c r="F370" s="234"/>
      <c r="G370" s="150"/>
      <c r="H370" s="210"/>
      <c r="I370" s="150"/>
      <c r="J370" s="150"/>
      <c r="L370" s="150"/>
      <c r="M370" s="150"/>
    </row>
    <row r="371" spans="1:13" x14ac:dyDescent="0.35">
      <c r="A371" s="150"/>
      <c r="B371" s="246"/>
      <c r="C371" s="150"/>
      <c r="D371" s="205"/>
      <c r="E371" s="150"/>
      <c r="F371" s="234"/>
      <c r="G371" s="150"/>
      <c r="H371" s="210"/>
      <c r="I371" s="150"/>
      <c r="J371" s="150"/>
      <c r="L371" s="150"/>
      <c r="M371" s="150"/>
    </row>
    <row r="372" spans="1:13" x14ac:dyDescent="0.35">
      <c r="A372" s="150"/>
      <c r="B372" s="246"/>
      <c r="C372" s="150"/>
      <c r="D372" s="205"/>
      <c r="E372" s="150"/>
      <c r="F372" s="234"/>
      <c r="G372" s="150"/>
      <c r="H372" s="210"/>
      <c r="I372" s="150"/>
      <c r="J372" s="150"/>
      <c r="L372" s="150"/>
      <c r="M372" s="150"/>
    </row>
    <row r="373" spans="1:13" x14ac:dyDescent="0.35">
      <c r="A373" s="150"/>
      <c r="B373" s="246"/>
      <c r="C373" s="150"/>
      <c r="D373" s="205"/>
      <c r="E373" s="150"/>
      <c r="F373" s="234"/>
      <c r="G373" s="150"/>
      <c r="H373" s="210"/>
      <c r="I373" s="150"/>
      <c r="J373" s="150"/>
      <c r="L373" s="150"/>
      <c r="M373" s="150"/>
    </row>
    <row r="374" spans="1:13" x14ac:dyDescent="0.35">
      <c r="A374" s="150"/>
      <c r="B374" s="246"/>
      <c r="C374" s="150"/>
      <c r="D374" s="205"/>
      <c r="E374" s="150"/>
      <c r="F374" s="234"/>
      <c r="G374" s="150"/>
      <c r="H374" s="210"/>
      <c r="I374" s="150"/>
      <c r="J374" s="150"/>
      <c r="L374" s="150"/>
      <c r="M374" s="150"/>
    </row>
    <row r="375" spans="1:13" x14ac:dyDescent="0.35">
      <c r="A375" s="150"/>
      <c r="B375" s="246"/>
      <c r="C375" s="150"/>
      <c r="D375" s="205"/>
      <c r="E375" s="150"/>
      <c r="F375" s="234"/>
      <c r="G375" s="150"/>
      <c r="H375" s="210"/>
      <c r="I375" s="150"/>
      <c r="J375" s="150"/>
      <c r="L375" s="150"/>
      <c r="M375" s="150"/>
    </row>
    <row r="376" spans="1:13" x14ac:dyDescent="0.35">
      <c r="A376" s="150"/>
      <c r="B376" s="246"/>
      <c r="C376" s="150"/>
      <c r="D376" s="205"/>
      <c r="E376" s="150"/>
      <c r="F376" s="234"/>
      <c r="G376" s="150"/>
      <c r="H376" s="210"/>
      <c r="I376" s="150"/>
      <c r="J376" s="150"/>
      <c r="L376" s="150"/>
      <c r="M376" s="150"/>
    </row>
    <row r="377" spans="1:13" x14ac:dyDescent="0.35">
      <c r="A377" s="150"/>
      <c r="B377" s="246"/>
      <c r="C377" s="150"/>
      <c r="D377" s="205"/>
      <c r="E377" s="150"/>
      <c r="F377" s="234"/>
      <c r="G377" s="150"/>
      <c r="H377" s="210"/>
      <c r="I377" s="150"/>
      <c r="J377" s="150"/>
      <c r="L377" s="150"/>
      <c r="M377" s="150"/>
    </row>
    <row r="378" spans="1:13" x14ac:dyDescent="0.35">
      <c r="A378" s="150"/>
      <c r="B378" s="246"/>
      <c r="C378" s="150"/>
      <c r="D378" s="205"/>
      <c r="E378" s="150"/>
      <c r="F378" s="234"/>
      <c r="G378" s="150"/>
      <c r="H378" s="210"/>
      <c r="I378" s="150"/>
      <c r="J378" s="150"/>
      <c r="L378" s="150"/>
      <c r="M378" s="150"/>
    </row>
    <row r="379" spans="1:13" x14ac:dyDescent="0.35">
      <c r="A379" s="150"/>
      <c r="B379" s="246"/>
      <c r="C379" s="150"/>
      <c r="D379" s="205"/>
      <c r="E379" s="150"/>
      <c r="F379" s="234"/>
      <c r="G379" s="150"/>
      <c r="H379" s="210"/>
      <c r="I379" s="150"/>
      <c r="J379" s="150"/>
      <c r="L379" s="150"/>
      <c r="M379" s="150"/>
    </row>
    <row r="380" spans="1:13" x14ac:dyDescent="0.35">
      <c r="A380" s="150"/>
      <c r="B380" s="246"/>
      <c r="C380" s="150"/>
      <c r="D380" s="205"/>
      <c r="E380" s="150"/>
      <c r="F380" s="234"/>
      <c r="G380" s="150"/>
      <c r="H380" s="210"/>
      <c r="I380" s="150"/>
      <c r="J380" s="150"/>
      <c r="L380" s="150"/>
      <c r="M380" s="150"/>
    </row>
    <row r="381" spans="1:13" x14ac:dyDescent="0.35">
      <c r="A381" s="150"/>
      <c r="B381" s="246"/>
      <c r="C381" s="150"/>
      <c r="D381" s="205"/>
      <c r="E381" s="150"/>
      <c r="F381" s="234"/>
      <c r="G381" s="150"/>
      <c r="H381" s="210"/>
      <c r="I381" s="150"/>
      <c r="J381" s="150"/>
      <c r="L381" s="150"/>
      <c r="M381" s="150"/>
    </row>
    <row r="382" spans="1:13" x14ac:dyDescent="0.35">
      <c r="A382" s="150"/>
      <c r="B382" s="246"/>
      <c r="C382" s="150"/>
      <c r="D382" s="205"/>
      <c r="E382" s="150"/>
      <c r="F382" s="234"/>
      <c r="G382" s="150"/>
      <c r="H382" s="210"/>
      <c r="I382" s="150"/>
      <c r="J382" s="150"/>
      <c r="L382" s="150"/>
      <c r="M382" s="150"/>
    </row>
    <row r="383" spans="1:13" x14ac:dyDescent="0.35">
      <c r="A383" s="150"/>
      <c r="B383" s="246"/>
      <c r="C383" s="150"/>
      <c r="D383" s="205"/>
      <c r="E383" s="150"/>
      <c r="F383" s="234"/>
      <c r="G383" s="150"/>
      <c r="H383" s="210"/>
      <c r="I383" s="150"/>
      <c r="J383" s="150"/>
      <c r="L383" s="150"/>
      <c r="M383" s="150"/>
    </row>
    <row r="384" spans="1:13" x14ac:dyDescent="0.35">
      <c r="A384" s="150"/>
      <c r="B384" s="246"/>
      <c r="C384" s="150"/>
      <c r="D384" s="205"/>
      <c r="E384" s="150"/>
      <c r="F384" s="234"/>
      <c r="G384" s="150"/>
      <c r="H384" s="210"/>
      <c r="I384" s="150"/>
      <c r="J384" s="150"/>
      <c r="L384" s="150"/>
      <c r="M384" s="150"/>
    </row>
    <row r="385" spans="1:13" x14ac:dyDescent="0.35">
      <c r="A385" s="150"/>
      <c r="B385" s="246"/>
      <c r="C385" s="150"/>
      <c r="D385" s="205"/>
      <c r="E385" s="150"/>
      <c r="F385" s="234"/>
      <c r="G385" s="150"/>
      <c r="H385" s="210"/>
      <c r="I385" s="150"/>
      <c r="J385" s="150"/>
      <c r="L385" s="150"/>
      <c r="M385" s="150"/>
    </row>
    <row r="386" spans="1:13" x14ac:dyDescent="0.35">
      <c r="A386" s="150"/>
      <c r="B386" s="246"/>
      <c r="C386" s="150"/>
      <c r="D386" s="205"/>
      <c r="E386" s="150"/>
      <c r="F386" s="234"/>
      <c r="G386" s="150"/>
      <c r="H386" s="210"/>
      <c r="I386" s="150"/>
      <c r="J386" s="150"/>
      <c r="L386" s="150"/>
      <c r="M386" s="150"/>
    </row>
    <row r="387" spans="1:13" x14ac:dyDescent="0.35">
      <c r="A387" s="150"/>
      <c r="B387" s="246"/>
      <c r="C387" s="150"/>
      <c r="D387" s="205"/>
      <c r="E387" s="150"/>
      <c r="F387" s="234"/>
      <c r="G387" s="150"/>
      <c r="H387" s="210"/>
      <c r="I387" s="150"/>
      <c r="J387" s="150"/>
      <c r="L387" s="150"/>
      <c r="M387" s="150"/>
    </row>
    <row r="388" spans="1:13" x14ac:dyDescent="0.35">
      <c r="A388" s="150"/>
      <c r="B388" s="246"/>
      <c r="C388" s="150"/>
      <c r="D388" s="205"/>
      <c r="E388" s="150"/>
      <c r="F388" s="234"/>
      <c r="G388" s="150"/>
      <c r="H388" s="210"/>
      <c r="I388" s="150"/>
      <c r="J388" s="150"/>
      <c r="L388" s="150"/>
      <c r="M388" s="150"/>
    </row>
    <row r="389" spans="1:13" x14ac:dyDescent="0.35">
      <c r="A389" s="150"/>
      <c r="B389" s="246"/>
      <c r="C389" s="150"/>
      <c r="D389" s="205"/>
      <c r="E389" s="150"/>
      <c r="F389" s="234"/>
      <c r="G389" s="150"/>
      <c r="H389" s="210"/>
      <c r="I389" s="150"/>
      <c r="J389" s="150"/>
      <c r="L389" s="150"/>
      <c r="M389" s="150"/>
    </row>
    <row r="390" spans="1:13" x14ac:dyDescent="0.35">
      <c r="A390" s="150"/>
      <c r="B390" s="246"/>
      <c r="C390" s="150"/>
      <c r="D390" s="205"/>
      <c r="E390" s="150"/>
      <c r="F390" s="234"/>
      <c r="G390" s="150"/>
      <c r="H390" s="210"/>
      <c r="I390" s="150"/>
      <c r="J390" s="150"/>
      <c r="L390" s="150"/>
      <c r="M390" s="150"/>
    </row>
    <row r="391" spans="1:13" x14ac:dyDescent="0.35">
      <c r="A391" s="150"/>
      <c r="B391" s="246"/>
      <c r="C391" s="150"/>
      <c r="D391" s="205"/>
      <c r="E391" s="150"/>
      <c r="F391" s="234"/>
      <c r="G391" s="150"/>
      <c r="H391" s="210"/>
      <c r="I391" s="150"/>
      <c r="J391" s="150"/>
      <c r="L391" s="150"/>
      <c r="M391" s="150"/>
    </row>
    <row r="392" spans="1:13" x14ac:dyDescent="0.35">
      <c r="A392" s="150"/>
      <c r="B392" s="246"/>
      <c r="C392" s="150"/>
      <c r="D392" s="205"/>
      <c r="E392" s="150"/>
      <c r="F392" s="234"/>
      <c r="G392" s="150"/>
      <c r="H392" s="210"/>
      <c r="I392" s="150"/>
      <c r="J392" s="150"/>
      <c r="L392" s="150"/>
      <c r="M392" s="150"/>
    </row>
    <row r="393" spans="1:13" x14ac:dyDescent="0.35">
      <c r="A393" s="150"/>
      <c r="B393" s="246"/>
      <c r="C393" s="150"/>
      <c r="D393" s="205"/>
      <c r="E393" s="150"/>
      <c r="F393" s="234"/>
      <c r="G393" s="150"/>
      <c r="H393" s="210"/>
      <c r="I393" s="150"/>
      <c r="J393" s="150"/>
      <c r="L393" s="150"/>
      <c r="M393" s="150"/>
    </row>
    <row r="394" spans="1:13" x14ac:dyDescent="0.35">
      <c r="A394" s="150"/>
      <c r="B394" s="246"/>
      <c r="C394" s="150"/>
      <c r="D394" s="205"/>
      <c r="E394" s="150"/>
      <c r="F394" s="234"/>
      <c r="G394" s="150"/>
      <c r="H394" s="210"/>
      <c r="I394" s="150"/>
      <c r="J394" s="150"/>
      <c r="L394" s="150"/>
      <c r="M394" s="150"/>
    </row>
    <row r="395" spans="1:13" x14ac:dyDescent="0.35">
      <c r="A395" s="150"/>
      <c r="B395" s="246"/>
      <c r="C395" s="150"/>
      <c r="D395" s="205"/>
      <c r="E395" s="150"/>
      <c r="F395" s="234"/>
      <c r="G395" s="150"/>
      <c r="H395" s="210"/>
      <c r="I395" s="150"/>
      <c r="J395" s="150"/>
      <c r="L395" s="150"/>
      <c r="M395" s="150"/>
    </row>
    <row r="396" spans="1:13" x14ac:dyDescent="0.35">
      <c r="A396" s="150"/>
      <c r="B396" s="246"/>
      <c r="C396" s="150"/>
      <c r="D396" s="205"/>
      <c r="E396" s="150"/>
      <c r="F396" s="234"/>
      <c r="G396" s="150"/>
      <c r="H396" s="210"/>
      <c r="I396" s="150"/>
      <c r="J396" s="150"/>
      <c r="L396" s="150"/>
      <c r="M396" s="150"/>
    </row>
    <row r="397" spans="1:13" x14ac:dyDescent="0.35">
      <c r="A397" s="150"/>
      <c r="B397" s="246"/>
      <c r="C397" s="150"/>
      <c r="D397" s="205"/>
      <c r="E397" s="150"/>
      <c r="F397" s="234"/>
      <c r="G397" s="150"/>
      <c r="H397" s="210"/>
      <c r="I397" s="150"/>
      <c r="J397" s="150"/>
      <c r="L397" s="150"/>
      <c r="M397" s="150"/>
    </row>
    <row r="398" spans="1:13" x14ac:dyDescent="0.35">
      <c r="A398" s="150"/>
      <c r="B398" s="246"/>
      <c r="C398" s="150"/>
      <c r="D398" s="205"/>
      <c r="E398" s="150"/>
      <c r="F398" s="234"/>
      <c r="G398" s="150"/>
      <c r="H398" s="210"/>
      <c r="I398" s="150"/>
      <c r="J398" s="150"/>
      <c r="L398" s="150"/>
      <c r="M398" s="150"/>
    </row>
    <row r="399" spans="1:13" x14ac:dyDescent="0.35">
      <c r="A399" s="150"/>
      <c r="B399" s="246"/>
      <c r="C399" s="150"/>
      <c r="D399" s="205"/>
      <c r="E399" s="150"/>
      <c r="F399" s="234"/>
      <c r="G399" s="150"/>
      <c r="H399" s="210"/>
      <c r="I399" s="150"/>
      <c r="J399" s="150"/>
      <c r="L399" s="150"/>
      <c r="M399" s="150"/>
    </row>
    <row r="400" spans="1:13" x14ac:dyDescent="0.35">
      <c r="A400" s="150"/>
      <c r="B400" s="246"/>
      <c r="C400" s="150"/>
      <c r="D400" s="205"/>
      <c r="E400" s="150"/>
      <c r="F400" s="234"/>
      <c r="G400" s="150"/>
      <c r="H400" s="210"/>
      <c r="I400" s="150"/>
      <c r="J400" s="150"/>
      <c r="L400" s="150"/>
      <c r="M400" s="150"/>
    </row>
    <row r="401" spans="1:13" x14ac:dyDescent="0.35">
      <c r="A401" s="150"/>
      <c r="B401" s="246"/>
      <c r="C401" s="150"/>
      <c r="D401" s="205"/>
      <c r="E401" s="150"/>
      <c r="F401" s="234"/>
      <c r="G401" s="150"/>
      <c r="H401" s="210"/>
      <c r="I401" s="150"/>
      <c r="J401" s="150"/>
      <c r="L401" s="150"/>
      <c r="M401" s="150"/>
    </row>
    <row r="402" spans="1:13" x14ac:dyDescent="0.35">
      <c r="A402" s="150"/>
      <c r="B402" s="246"/>
      <c r="C402" s="150"/>
      <c r="D402" s="205"/>
      <c r="E402" s="150"/>
      <c r="F402" s="234"/>
      <c r="G402" s="150"/>
      <c r="H402" s="210"/>
      <c r="I402" s="150"/>
      <c r="J402" s="150"/>
      <c r="L402" s="150"/>
      <c r="M402" s="150"/>
    </row>
    <row r="403" spans="1:13" x14ac:dyDescent="0.35">
      <c r="A403" s="150"/>
      <c r="B403" s="246"/>
      <c r="C403" s="150"/>
      <c r="D403" s="205"/>
      <c r="E403" s="150"/>
      <c r="F403" s="234"/>
      <c r="G403" s="150"/>
      <c r="H403" s="210"/>
      <c r="I403" s="150"/>
      <c r="J403" s="150"/>
      <c r="L403" s="150"/>
      <c r="M403" s="150"/>
    </row>
    <row r="404" spans="1:13" x14ac:dyDescent="0.35">
      <c r="A404" s="150"/>
      <c r="B404" s="246"/>
      <c r="C404" s="150"/>
      <c r="D404" s="205"/>
      <c r="E404" s="150"/>
      <c r="F404" s="234"/>
      <c r="G404" s="150"/>
      <c r="H404" s="210"/>
      <c r="I404" s="150"/>
      <c r="J404" s="150"/>
      <c r="L404" s="150"/>
      <c r="M404" s="150"/>
    </row>
    <row r="405" spans="1:13" x14ac:dyDescent="0.35">
      <c r="A405" s="150"/>
      <c r="B405" s="246"/>
      <c r="C405" s="150"/>
      <c r="D405" s="205"/>
      <c r="E405" s="150"/>
      <c r="F405" s="234"/>
      <c r="G405" s="150"/>
      <c r="H405" s="210"/>
      <c r="I405" s="150"/>
      <c r="J405" s="150"/>
      <c r="L405" s="150"/>
      <c r="M405" s="150"/>
    </row>
    <row r="406" spans="1:13" x14ac:dyDescent="0.35">
      <c r="A406" s="150"/>
      <c r="B406" s="246"/>
      <c r="C406" s="150"/>
      <c r="D406" s="205"/>
      <c r="E406" s="150"/>
      <c r="F406" s="234"/>
      <c r="G406" s="150"/>
      <c r="H406" s="210"/>
      <c r="I406" s="150"/>
      <c r="J406" s="150"/>
      <c r="L406" s="150"/>
      <c r="M406" s="150"/>
    </row>
    <row r="407" spans="1:13" x14ac:dyDescent="0.35">
      <c r="A407" s="150"/>
      <c r="B407" s="246"/>
      <c r="C407" s="150"/>
      <c r="D407" s="205"/>
      <c r="E407" s="150"/>
      <c r="F407" s="234"/>
      <c r="G407" s="150"/>
      <c r="H407" s="210"/>
      <c r="I407" s="150"/>
      <c r="J407" s="150"/>
      <c r="L407" s="150"/>
      <c r="M407" s="150"/>
    </row>
    <row r="408" spans="1:13" x14ac:dyDescent="0.35">
      <c r="A408" s="150"/>
      <c r="B408" s="246"/>
      <c r="C408" s="150"/>
      <c r="D408" s="205"/>
      <c r="E408" s="150"/>
      <c r="F408" s="234"/>
      <c r="G408" s="150"/>
      <c r="H408" s="210"/>
      <c r="I408" s="150"/>
      <c r="J408" s="150"/>
      <c r="L408" s="150"/>
      <c r="M408" s="150"/>
    </row>
    <row r="409" spans="1:13" x14ac:dyDescent="0.35">
      <c r="A409" s="150"/>
      <c r="B409" s="246"/>
      <c r="C409" s="150"/>
      <c r="D409" s="205"/>
      <c r="E409" s="150"/>
      <c r="F409" s="234"/>
      <c r="G409" s="150"/>
      <c r="H409" s="210"/>
      <c r="I409" s="150"/>
      <c r="J409" s="150"/>
      <c r="L409" s="150"/>
      <c r="M409" s="150"/>
    </row>
    <row r="410" spans="1:13" x14ac:dyDescent="0.35">
      <c r="A410" s="150"/>
      <c r="B410" s="246"/>
      <c r="C410" s="150"/>
      <c r="D410" s="205"/>
      <c r="E410" s="150"/>
      <c r="F410" s="234"/>
      <c r="G410" s="150"/>
      <c r="H410" s="210"/>
      <c r="I410" s="150"/>
      <c r="J410" s="150"/>
      <c r="L410" s="150"/>
      <c r="M410" s="150"/>
    </row>
    <row r="411" spans="1:13" x14ac:dyDescent="0.35">
      <c r="A411" s="150"/>
      <c r="B411" s="246"/>
      <c r="C411" s="150"/>
      <c r="D411" s="205"/>
      <c r="E411" s="150"/>
      <c r="F411" s="234"/>
      <c r="G411" s="150"/>
      <c r="H411" s="210"/>
      <c r="I411" s="150"/>
      <c r="J411" s="150"/>
      <c r="L411" s="150"/>
      <c r="M411" s="150"/>
    </row>
    <row r="412" spans="1:13" x14ac:dyDescent="0.35">
      <c r="A412" s="150"/>
      <c r="B412" s="246"/>
      <c r="C412" s="150"/>
      <c r="D412" s="205"/>
      <c r="E412" s="150"/>
      <c r="F412" s="234"/>
      <c r="G412" s="150"/>
      <c r="H412" s="210"/>
      <c r="I412" s="150"/>
      <c r="J412" s="150"/>
      <c r="L412" s="150"/>
      <c r="M412" s="150"/>
    </row>
    <row r="413" spans="1:13" x14ac:dyDescent="0.35">
      <c r="A413" s="150"/>
      <c r="B413" s="246"/>
      <c r="C413" s="150"/>
      <c r="D413" s="205"/>
      <c r="E413" s="150"/>
      <c r="F413" s="234"/>
      <c r="G413" s="150"/>
      <c r="H413" s="210"/>
      <c r="I413" s="150"/>
      <c r="J413" s="150"/>
      <c r="L413" s="150"/>
      <c r="M413" s="150"/>
    </row>
    <row r="414" spans="1:13" x14ac:dyDescent="0.35">
      <c r="A414" s="150"/>
      <c r="B414" s="246"/>
      <c r="C414" s="150"/>
      <c r="D414" s="205"/>
      <c r="E414" s="150"/>
      <c r="F414" s="234"/>
      <c r="G414" s="150"/>
      <c r="H414" s="210"/>
      <c r="I414" s="150"/>
      <c r="J414" s="150"/>
      <c r="L414" s="150"/>
      <c r="M414" s="150"/>
    </row>
    <row r="415" spans="1:13" x14ac:dyDescent="0.35">
      <c r="A415" s="150"/>
      <c r="B415" s="246"/>
      <c r="C415" s="150"/>
      <c r="D415" s="205"/>
      <c r="E415" s="150"/>
      <c r="F415" s="234"/>
      <c r="G415" s="150"/>
      <c r="H415" s="210"/>
      <c r="I415" s="150"/>
      <c r="J415" s="150"/>
      <c r="L415" s="150"/>
      <c r="M415" s="150"/>
    </row>
    <row r="416" spans="1:13" x14ac:dyDescent="0.35">
      <c r="A416" s="150"/>
      <c r="B416" s="246"/>
      <c r="C416" s="150"/>
      <c r="D416" s="205"/>
      <c r="E416" s="150"/>
      <c r="F416" s="234"/>
      <c r="G416" s="150"/>
      <c r="H416" s="210"/>
      <c r="I416" s="150"/>
      <c r="J416" s="150"/>
      <c r="L416" s="150"/>
      <c r="M416" s="150"/>
    </row>
    <row r="417" spans="1:13" x14ac:dyDescent="0.35">
      <c r="A417" s="150"/>
      <c r="B417" s="246"/>
      <c r="C417" s="150"/>
      <c r="D417" s="205"/>
      <c r="E417" s="150"/>
      <c r="F417" s="234"/>
      <c r="G417" s="150"/>
      <c r="H417" s="210"/>
      <c r="I417" s="150"/>
      <c r="J417" s="150"/>
      <c r="L417" s="150"/>
      <c r="M417" s="150"/>
    </row>
    <row r="418" spans="1:13" x14ac:dyDescent="0.35">
      <c r="A418" s="150"/>
      <c r="B418" s="246"/>
      <c r="C418" s="150"/>
      <c r="D418" s="205"/>
      <c r="E418" s="150"/>
      <c r="F418" s="234"/>
      <c r="G418" s="150"/>
      <c r="H418" s="210"/>
      <c r="I418" s="150"/>
      <c r="J418" s="150"/>
      <c r="L418" s="150"/>
      <c r="M418" s="150"/>
    </row>
    <row r="419" spans="1:13" x14ac:dyDescent="0.35">
      <c r="A419" s="150"/>
      <c r="B419" s="246"/>
      <c r="C419" s="150"/>
      <c r="D419" s="205"/>
      <c r="E419" s="150"/>
      <c r="F419" s="234"/>
      <c r="G419" s="150"/>
      <c r="H419" s="210"/>
      <c r="I419" s="150"/>
      <c r="J419" s="150"/>
      <c r="L419" s="150"/>
      <c r="M419" s="150"/>
    </row>
    <row r="420" spans="1:13" x14ac:dyDescent="0.35">
      <c r="A420" s="150"/>
      <c r="B420" s="246"/>
      <c r="C420" s="150"/>
      <c r="D420" s="205"/>
      <c r="E420" s="150"/>
      <c r="F420" s="234"/>
      <c r="G420" s="150"/>
      <c r="H420" s="210"/>
      <c r="I420" s="150"/>
      <c r="J420" s="150"/>
      <c r="L420" s="150"/>
      <c r="M420" s="150"/>
    </row>
    <row r="421" spans="1:13" x14ac:dyDescent="0.35">
      <c r="A421" s="150"/>
      <c r="B421" s="246"/>
      <c r="C421" s="150"/>
      <c r="D421" s="205"/>
      <c r="E421" s="150"/>
      <c r="F421" s="234"/>
      <c r="G421" s="150"/>
      <c r="H421" s="210"/>
      <c r="I421" s="150"/>
      <c r="J421" s="150"/>
      <c r="L421" s="150"/>
      <c r="M421" s="150"/>
    </row>
    <row r="422" spans="1:13" x14ac:dyDescent="0.35">
      <c r="A422" s="150"/>
      <c r="B422" s="246"/>
      <c r="C422" s="150"/>
      <c r="D422" s="205"/>
      <c r="E422" s="150"/>
      <c r="F422" s="234"/>
      <c r="G422" s="150"/>
      <c r="H422" s="210"/>
      <c r="I422" s="150"/>
      <c r="J422" s="150"/>
      <c r="L422" s="150"/>
      <c r="M422" s="150"/>
    </row>
    <row r="423" spans="1:13" x14ac:dyDescent="0.35">
      <c r="A423" s="150"/>
      <c r="B423" s="246"/>
      <c r="C423" s="150"/>
      <c r="D423" s="205"/>
      <c r="E423" s="150"/>
      <c r="F423" s="234"/>
      <c r="G423" s="150"/>
      <c r="H423" s="210"/>
      <c r="I423" s="150"/>
      <c r="J423" s="150"/>
      <c r="L423" s="150"/>
      <c r="M423" s="150"/>
    </row>
    <row r="424" spans="1:13" x14ac:dyDescent="0.35">
      <c r="A424" s="150"/>
      <c r="B424" s="246"/>
      <c r="C424" s="150"/>
      <c r="D424" s="205"/>
      <c r="E424" s="150"/>
      <c r="F424" s="234"/>
      <c r="G424" s="150"/>
      <c r="H424" s="210"/>
      <c r="I424" s="150"/>
      <c r="J424" s="150"/>
      <c r="L424" s="150"/>
      <c r="M424" s="150"/>
    </row>
    <row r="425" spans="1:13" x14ac:dyDescent="0.35">
      <c r="A425" s="150"/>
      <c r="B425" s="246"/>
      <c r="C425" s="150"/>
      <c r="D425" s="205"/>
      <c r="E425" s="150"/>
      <c r="F425" s="234"/>
      <c r="G425" s="150"/>
      <c r="H425" s="210"/>
      <c r="I425" s="150"/>
      <c r="J425" s="150"/>
      <c r="L425" s="150"/>
      <c r="M425" s="150"/>
    </row>
    <row r="426" spans="1:13" x14ac:dyDescent="0.35">
      <c r="A426" s="150"/>
      <c r="B426" s="246"/>
      <c r="C426" s="150"/>
      <c r="D426" s="205"/>
      <c r="E426" s="150"/>
      <c r="F426" s="234"/>
      <c r="G426" s="150"/>
      <c r="H426" s="210"/>
      <c r="I426" s="150"/>
      <c r="J426" s="150"/>
      <c r="L426" s="150"/>
      <c r="M426" s="150"/>
    </row>
    <row r="427" spans="1:13" x14ac:dyDescent="0.35">
      <c r="A427" s="150"/>
      <c r="B427" s="246"/>
      <c r="C427" s="150"/>
      <c r="D427" s="205"/>
      <c r="E427" s="150"/>
      <c r="F427" s="234"/>
      <c r="G427" s="150"/>
      <c r="H427" s="210"/>
      <c r="I427" s="150"/>
      <c r="J427" s="150"/>
      <c r="L427" s="150"/>
      <c r="M427" s="150"/>
    </row>
    <row r="428" spans="1:13" x14ac:dyDescent="0.35">
      <c r="A428" s="150"/>
      <c r="B428" s="246"/>
      <c r="C428" s="150"/>
      <c r="D428" s="205"/>
      <c r="E428" s="150"/>
      <c r="F428" s="234"/>
      <c r="G428" s="150"/>
      <c r="H428" s="210"/>
      <c r="I428" s="150"/>
      <c r="J428" s="150"/>
      <c r="L428" s="150"/>
      <c r="M428" s="150"/>
    </row>
    <row r="429" spans="1:13" x14ac:dyDescent="0.35">
      <c r="A429" s="150"/>
      <c r="B429" s="246"/>
      <c r="C429" s="150"/>
      <c r="D429" s="205"/>
      <c r="E429" s="150"/>
      <c r="F429" s="234"/>
      <c r="G429" s="150"/>
      <c r="H429" s="210"/>
      <c r="I429" s="150"/>
      <c r="J429" s="150"/>
      <c r="L429" s="150"/>
      <c r="M429" s="150"/>
    </row>
    <row r="430" spans="1:13" x14ac:dyDescent="0.35">
      <c r="A430" s="150"/>
      <c r="B430" s="246"/>
      <c r="C430" s="150"/>
      <c r="D430" s="205"/>
      <c r="E430" s="150"/>
      <c r="F430" s="234"/>
      <c r="G430" s="150"/>
      <c r="H430" s="210"/>
      <c r="I430" s="150"/>
      <c r="J430" s="150"/>
      <c r="L430" s="150"/>
      <c r="M430" s="150"/>
    </row>
    <row r="431" spans="1:13" x14ac:dyDescent="0.35">
      <c r="A431" s="150"/>
      <c r="B431" s="246"/>
      <c r="C431" s="150"/>
      <c r="D431" s="205"/>
      <c r="E431" s="150"/>
      <c r="F431" s="234"/>
      <c r="G431" s="150"/>
      <c r="H431" s="210"/>
      <c r="I431" s="150"/>
      <c r="J431" s="150"/>
      <c r="L431" s="150"/>
      <c r="M431" s="150"/>
    </row>
    <row r="432" spans="1:13" x14ac:dyDescent="0.35">
      <c r="A432" s="150"/>
      <c r="B432" s="246"/>
      <c r="C432" s="150"/>
      <c r="D432" s="205"/>
      <c r="E432" s="150"/>
      <c r="F432" s="234"/>
      <c r="G432" s="150"/>
      <c r="H432" s="210"/>
      <c r="I432" s="150"/>
      <c r="J432" s="150"/>
      <c r="L432" s="150"/>
      <c r="M432" s="150"/>
    </row>
    <row r="433" spans="1:13" x14ac:dyDescent="0.35">
      <c r="A433" s="150"/>
      <c r="B433" s="246"/>
      <c r="C433" s="150"/>
      <c r="D433" s="205"/>
      <c r="E433" s="150"/>
      <c r="F433" s="234"/>
      <c r="G433" s="150"/>
      <c r="H433" s="210"/>
      <c r="I433" s="150"/>
      <c r="J433" s="150"/>
      <c r="L433" s="150"/>
      <c r="M433" s="150"/>
    </row>
    <row r="434" spans="1:13" x14ac:dyDescent="0.35">
      <c r="A434" s="150"/>
      <c r="B434" s="246"/>
      <c r="C434" s="150"/>
      <c r="D434" s="205"/>
      <c r="E434" s="150"/>
      <c r="F434" s="234"/>
      <c r="G434" s="150"/>
      <c r="H434" s="210"/>
      <c r="I434" s="150"/>
      <c r="J434" s="150"/>
      <c r="L434" s="150"/>
      <c r="M434" s="150"/>
    </row>
    <row r="435" spans="1:13" x14ac:dyDescent="0.35">
      <c r="A435" s="150"/>
      <c r="B435" s="246"/>
      <c r="C435" s="150"/>
      <c r="D435" s="205"/>
      <c r="E435" s="150"/>
      <c r="F435" s="234"/>
      <c r="G435" s="150"/>
      <c r="H435" s="210"/>
      <c r="I435" s="150"/>
      <c r="J435" s="150"/>
      <c r="L435" s="150"/>
      <c r="M435" s="150"/>
    </row>
    <row r="436" spans="1:13" x14ac:dyDescent="0.35">
      <c r="A436" s="150"/>
      <c r="B436" s="246"/>
      <c r="C436" s="150"/>
      <c r="D436" s="205"/>
      <c r="E436" s="150"/>
      <c r="F436" s="234"/>
      <c r="G436" s="150"/>
      <c r="H436" s="210"/>
      <c r="I436" s="150"/>
      <c r="J436" s="150"/>
      <c r="L436" s="150"/>
      <c r="M436" s="150"/>
    </row>
    <row r="437" spans="1:13" x14ac:dyDescent="0.35">
      <c r="A437" s="150"/>
      <c r="B437" s="246"/>
      <c r="C437" s="150"/>
      <c r="D437" s="205"/>
      <c r="E437" s="150"/>
      <c r="F437" s="234"/>
      <c r="G437" s="150"/>
      <c r="H437" s="210"/>
      <c r="I437" s="150"/>
      <c r="J437" s="150"/>
      <c r="L437" s="150"/>
      <c r="M437" s="150"/>
    </row>
    <row r="438" spans="1:13" x14ac:dyDescent="0.35">
      <c r="A438" s="150"/>
      <c r="B438" s="246"/>
      <c r="C438" s="150"/>
      <c r="D438" s="205"/>
      <c r="E438" s="150"/>
      <c r="F438" s="234"/>
      <c r="G438" s="150"/>
      <c r="H438" s="210"/>
      <c r="I438" s="150"/>
      <c r="J438" s="150"/>
      <c r="L438" s="150"/>
      <c r="M438" s="150"/>
    </row>
    <row r="439" spans="1:13" x14ac:dyDescent="0.35">
      <c r="A439" s="150"/>
      <c r="B439" s="246"/>
      <c r="C439" s="150"/>
      <c r="D439" s="205"/>
      <c r="E439" s="150"/>
      <c r="F439" s="234"/>
      <c r="G439" s="150"/>
      <c r="H439" s="210"/>
      <c r="I439" s="150"/>
      <c r="J439" s="150"/>
      <c r="L439" s="150"/>
      <c r="M439" s="150"/>
    </row>
    <row r="440" spans="1:13" x14ac:dyDescent="0.35">
      <c r="A440" s="150"/>
      <c r="B440" s="246"/>
      <c r="C440" s="150"/>
      <c r="D440" s="205"/>
      <c r="E440" s="150"/>
      <c r="F440" s="234"/>
      <c r="G440" s="150"/>
      <c r="H440" s="210"/>
      <c r="I440" s="150"/>
      <c r="J440" s="150"/>
      <c r="L440" s="150"/>
      <c r="M440" s="150"/>
    </row>
    <row r="441" spans="1:13" x14ac:dyDescent="0.35">
      <c r="A441" s="150"/>
      <c r="B441" s="246"/>
      <c r="C441" s="150"/>
      <c r="D441" s="205"/>
      <c r="E441" s="150"/>
      <c r="F441" s="234"/>
      <c r="G441" s="150"/>
      <c r="H441" s="210"/>
      <c r="I441" s="150"/>
      <c r="J441" s="150"/>
      <c r="L441" s="150"/>
      <c r="M441" s="150"/>
    </row>
    <row r="442" spans="1:13" x14ac:dyDescent="0.35">
      <c r="A442" s="150"/>
      <c r="B442" s="246"/>
      <c r="C442" s="150"/>
      <c r="D442" s="205"/>
      <c r="E442" s="150"/>
      <c r="F442" s="234"/>
      <c r="G442" s="150"/>
      <c r="H442" s="210"/>
      <c r="I442" s="150"/>
      <c r="J442" s="150"/>
      <c r="L442" s="150"/>
      <c r="M442" s="150"/>
    </row>
    <row r="443" spans="1:13" x14ac:dyDescent="0.35">
      <c r="A443" s="150"/>
      <c r="B443" s="246"/>
      <c r="C443" s="150"/>
      <c r="D443" s="205"/>
      <c r="E443" s="150"/>
      <c r="F443" s="234"/>
      <c r="G443" s="150"/>
      <c r="H443" s="210"/>
      <c r="I443" s="150"/>
      <c r="J443" s="150"/>
      <c r="L443" s="150"/>
      <c r="M443" s="150"/>
    </row>
    <row r="444" spans="1:13" x14ac:dyDescent="0.35">
      <c r="A444" s="150"/>
      <c r="B444" s="246"/>
      <c r="C444" s="150"/>
      <c r="D444" s="205"/>
      <c r="E444" s="150"/>
      <c r="F444" s="234"/>
      <c r="G444" s="150"/>
      <c r="H444" s="210"/>
      <c r="I444" s="150"/>
      <c r="J444" s="150"/>
      <c r="L444" s="150"/>
      <c r="M444" s="150"/>
    </row>
    <row r="445" spans="1:13" x14ac:dyDescent="0.35">
      <c r="A445" s="150"/>
      <c r="B445" s="246"/>
      <c r="C445" s="150"/>
      <c r="D445" s="205"/>
      <c r="E445" s="150"/>
      <c r="F445" s="234"/>
      <c r="G445" s="150"/>
      <c r="H445" s="210"/>
      <c r="I445" s="150"/>
      <c r="J445" s="150"/>
      <c r="L445" s="150"/>
      <c r="M445" s="150"/>
    </row>
    <row r="446" spans="1:13" x14ac:dyDescent="0.35">
      <c r="A446" s="150"/>
      <c r="B446" s="246"/>
      <c r="C446" s="150"/>
      <c r="D446" s="205"/>
      <c r="E446" s="150"/>
      <c r="F446" s="234"/>
      <c r="G446" s="150"/>
      <c r="H446" s="210"/>
      <c r="I446" s="150"/>
      <c r="J446" s="150"/>
      <c r="L446" s="150"/>
      <c r="M446" s="150"/>
    </row>
    <row r="447" spans="1:13" x14ac:dyDescent="0.35">
      <c r="A447" s="150"/>
      <c r="B447" s="246"/>
      <c r="C447" s="150"/>
      <c r="D447" s="205"/>
      <c r="E447" s="150"/>
      <c r="F447" s="234"/>
      <c r="G447" s="150"/>
      <c r="H447" s="210"/>
      <c r="I447" s="150"/>
      <c r="J447" s="150"/>
      <c r="L447" s="150"/>
      <c r="M447" s="150"/>
    </row>
    <row r="448" spans="1:13" x14ac:dyDescent="0.35">
      <c r="A448" s="150"/>
      <c r="B448" s="246"/>
      <c r="C448" s="150"/>
      <c r="D448" s="205"/>
      <c r="E448" s="150"/>
      <c r="F448" s="234"/>
      <c r="G448" s="150"/>
      <c r="H448" s="210"/>
      <c r="I448" s="150"/>
      <c r="J448" s="150"/>
      <c r="L448" s="150"/>
      <c r="M448" s="150"/>
    </row>
    <row r="449" spans="1:13" x14ac:dyDescent="0.35">
      <c r="A449" s="150"/>
      <c r="B449" s="246"/>
      <c r="C449" s="150"/>
      <c r="D449" s="205"/>
      <c r="E449" s="150"/>
      <c r="F449" s="234"/>
      <c r="G449" s="150"/>
      <c r="H449" s="210"/>
      <c r="I449" s="150"/>
      <c r="J449" s="150"/>
      <c r="L449" s="150"/>
      <c r="M449" s="150"/>
    </row>
    <row r="450" spans="1:13" x14ac:dyDescent="0.35">
      <c r="A450" s="150"/>
      <c r="B450" s="246"/>
      <c r="C450" s="150"/>
      <c r="D450" s="205"/>
      <c r="E450" s="150"/>
      <c r="F450" s="234"/>
      <c r="G450" s="150"/>
      <c r="H450" s="210"/>
      <c r="I450" s="150"/>
      <c r="J450" s="150"/>
      <c r="L450" s="150"/>
      <c r="M450" s="150"/>
    </row>
    <row r="451" spans="1:13" x14ac:dyDescent="0.35">
      <c r="A451" s="150"/>
      <c r="B451" s="246"/>
      <c r="C451" s="150"/>
      <c r="D451" s="205"/>
      <c r="E451" s="150"/>
      <c r="F451" s="234"/>
      <c r="G451" s="150"/>
      <c r="H451" s="210"/>
      <c r="I451" s="150"/>
      <c r="J451" s="150"/>
      <c r="L451" s="150"/>
      <c r="M451" s="150"/>
    </row>
    <row r="452" spans="1:13" x14ac:dyDescent="0.35">
      <c r="A452" s="150"/>
      <c r="B452" s="246"/>
      <c r="C452" s="150"/>
      <c r="D452" s="205"/>
      <c r="E452" s="150"/>
      <c r="F452" s="234"/>
      <c r="G452" s="150"/>
      <c r="H452" s="210"/>
      <c r="I452" s="150"/>
      <c r="J452" s="150"/>
      <c r="L452" s="150"/>
      <c r="M452" s="150"/>
    </row>
    <row r="453" spans="1:13" x14ac:dyDescent="0.35">
      <c r="A453" s="150"/>
      <c r="B453" s="246"/>
      <c r="C453" s="150"/>
      <c r="D453" s="205"/>
      <c r="E453" s="150"/>
      <c r="F453" s="234"/>
      <c r="G453" s="150"/>
      <c r="H453" s="210"/>
      <c r="I453" s="150"/>
      <c r="J453" s="150"/>
      <c r="L453" s="150"/>
      <c r="M453" s="150"/>
    </row>
    <row r="454" spans="1:13" x14ac:dyDescent="0.35">
      <c r="A454" s="150"/>
      <c r="B454" s="246"/>
      <c r="C454" s="150"/>
      <c r="D454" s="205"/>
      <c r="E454" s="150"/>
      <c r="F454" s="234"/>
      <c r="G454" s="150"/>
      <c r="H454" s="210"/>
      <c r="I454" s="150"/>
      <c r="J454" s="150"/>
      <c r="L454" s="150"/>
      <c r="M454" s="150"/>
    </row>
    <row r="455" spans="1:13" x14ac:dyDescent="0.35">
      <c r="A455" s="150"/>
      <c r="B455" s="246"/>
      <c r="C455" s="150"/>
      <c r="D455" s="205"/>
      <c r="E455" s="150"/>
      <c r="F455" s="234"/>
      <c r="G455" s="150"/>
      <c r="H455" s="210"/>
      <c r="I455" s="150"/>
      <c r="J455" s="150"/>
      <c r="L455" s="150"/>
      <c r="M455" s="150"/>
    </row>
    <row r="456" spans="1:13" x14ac:dyDescent="0.35">
      <c r="A456" s="150"/>
      <c r="B456" s="246"/>
      <c r="C456" s="150"/>
      <c r="D456" s="205"/>
      <c r="E456" s="150"/>
      <c r="F456" s="234"/>
      <c r="G456" s="150"/>
      <c r="H456" s="210"/>
      <c r="I456" s="150"/>
      <c r="J456" s="150"/>
      <c r="L456" s="150"/>
      <c r="M456" s="150"/>
    </row>
    <row r="457" spans="1:13" x14ac:dyDescent="0.35">
      <c r="A457" s="150"/>
      <c r="B457" s="246"/>
      <c r="C457" s="150"/>
      <c r="D457" s="205"/>
      <c r="E457" s="150"/>
      <c r="F457" s="234"/>
      <c r="G457" s="150"/>
      <c r="H457" s="210"/>
      <c r="I457" s="150"/>
      <c r="J457" s="150"/>
      <c r="L457" s="150"/>
      <c r="M457" s="150"/>
    </row>
    <row r="458" spans="1:13" x14ac:dyDescent="0.35">
      <c r="A458" s="150"/>
      <c r="B458" s="246"/>
      <c r="C458" s="150"/>
      <c r="D458" s="205"/>
      <c r="E458" s="150"/>
      <c r="F458" s="234"/>
      <c r="G458" s="150"/>
      <c r="H458" s="210"/>
      <c r="I458" s="150"/>
      <c r="J458" s="150"/>
      <c r="L458" s="150"/>
      <c r="M458" s="150"/>
    </row>
    <row r="459" spans="1:13" x14ac:dyDescent="0.35">
      <c r="A459" s="150"/>
      <c r="B459" s="246"/>
      <c r="C459" s="150"/>
      <c r="D459" s="205"/>
      <c r="E459" s="150"/>
      <c r="F459" s="234"/>
      <c r="G459" s="150"/>
      <c r="H459" s="210"/>
      <c r="I459" s="150"/>
      <c r="J459" s="150"/>
      <c r="L459" s="150"/>
      <c r="M459" s="150"/>
    </row>
    <row r="460" spans="1:13" x14ac:dyDescent="0.35">
      <c r="A460" s="150"/>
      <c r="B460" s="246"/>
      <c r="C460" s="150"/>
      <c r="D460" s="205"/>
      <c r="E460" s="150"/>
      <c r="F460" s="234"/>
      <c r="G460" s="150"/>
      <c r="H460" s="210"/>
      <c r="I460" s="150"/>
      <c r="J460" s="150"/>
      <c r="L460" s="150"/>
      <c r="M460" s="150"/>
    </row>
    <row r="461" spans="1:13" x14ac:dyDescent="0.35">
      <c r="A461" s="150"/>
      <c r="B461" s="246"/>
      <c r="C461" s="150"/>
      <c r="D461" s="205"/>
      <c r="E461" s="150"/>
      <c r="F461" s="234"/>
      <c r="G461" s="150"/>
      <c r="H461" s="210"/>
      <c r="I461" s="150"/>
      <c r="J461" s="150"/>
      <c r="L461" s="150"/>
      <c r="M461" s="150"/>
    </row>
    <row r="462" spans="1:13" x14ac:dyDescent="0.35">
      <c r="A462" s="150"/>
      <c r="B462" s="246"/>
      <c r="C462" s="150"/>
      <c r="D462" s="205"/>
      <c r="E462" s="150"/>
      <c r="F462" s="234"/>
      <c r="G462" s="150"/>
      <c r="H462" s="210"/>
      <c r="I462" s="150"/>
      <c r="J462" s="150"/>
      <c r="L462" s="150"/>
      <c r="M462" s="150"/>
    </row>
    <row r="463" spans="1:13" x14ac:dyDescent="0.35">
      <c r="A463" s="150"/>
      <c r="B463" s="246"/>
      <c r="C463" s="150"/>
      <c r="D463" s="205"/>
      <c r="E463" s="150"/>
      <c r="F463" s="234"/>
      <c r="G463" s="150"/>
      <c r="H463" s="210"/>
      <c r="I463" s="150"/>
      <c r="J463" s="150"/>
      <c r="L463" s="150"/>
      <c r="M463" s="150"/>
    </row>
    <row r="464" spans="1:13" x14ac:dyDescent="0.35">
      <c r="A464" s="150"/>
      <c r="B464" s="246"/>
      <c r="C464" s="150"/>
      <c r="D464" s="205"/>
      <c r="E464" s="150"/>
      <c r="F464" s="234"/>
      <c r="G464" s="150"/>
      <c r="H464" s="210"/>
      <c r="I464" s="150"/>
      <c r="J464" s="150"/>
      <c r="L464" s="150"/>
      <c r="M464" s="150"/>
    </row>
    <row r="465" spans="1:13" x14ac:dyDescent="0.35">
      <c r="A465" s="150"/>
      <c r="B465" s="246"/>
      <c r="C465" s="150"/>
      <c r="D465" s="205"/>
      <c r="E465" s="150"/>
      <c r="F465" s="234"/>
      <c r="G465" s="150"/>
      <c r="H465" s="210"/>
      <c r="I465" s="150"/>
      <c r="J465" s="150"/>
      <c r="L465" s="150"/>
      <c r="M465" s="150"/>
    </row>
    <row r="466" spans="1:13" x14ac:dyDescent="0.35">
      <c r="A466" s="150"/>
      <c r="B466" s="246"/>
      <c r="C466" s="150"/>
      <c r="D466" s="205"/>
      <c r="E466" s="150"/>
      <c r="F466" s="234"/>
      <c r="G466" s="150"/>
      <c r="H466" s="210"/>
      <c r="I466" s="150"/>
      <c r="J466" s="150"/>
      <c r="L466" s="150"/>
      <c r="M466" s="150"/>
    </row>
    <row r="467" spans="1:13" x14ac:dyDescent="0.35">
      <c r="A467" s="150"/>
      <c r="B467" s="246"/>
      <c r="C467" s="150"/>
      <c r="D467" s="205"/>
      <c r="E467" s="150"/>
      <c r="F467" s="234"/>
      <c r="G467" s="150"/>
      <c r="H467" s="210"/>
      <c r="I467" s="150"/>
      <c r="J467" s="150"/>
      <c r="L467" s="150"/>
      <c r="M467" s="150"/>
    </row>
    <row r="468" spans="1:13" x14ac:dyDescent="0.35">
      <c r="A468" s="150"/>
      <c r="B468" s="246"/>
      <c r="C468" s="150"/>
      <c r="D468" s="205"/>
      <c r="E468" s="150"/>
      <c r="F468" s="234"/>
      <c r="G468" s="150"/>
      <c r="H468" s="210"/>
      <c r="I468" s="150"/>
      <c r="J468" s="150"/>
      <c r="L468" s="150"/>
      <c r="M468" s="150"/>
    </row>
    <row r="469" spans="1:13" x14ac:dyDescent="0.35">
      <c r="A469" s="150"/>
      <c r="B469" s="246"/>
      <c r="C469" s="150"/>
      <c r="D469" s="205"/>
      <c r="E469" s="150"/>
      <c r="F469" s="234"/>
      <c r="G469" s="150"/>
      <c r="H469" s="210"/>
      <c r="I469" s="150"/>
      <c r="J469" s="150"/>
      <c r="L469" s="150"/>
      <c r="M469" s="150"/>
    </row>
    <row r="470" spans="1:13" x14ac:dyDescent="0.35">
      <c r="A470" s="150"/>
      <c r="B470" s="246"/>
      <c r="C470" s="150"/>
      <c r="D470" s="205"/>
      <c r="E470" s="150"/>
      <c r="F470" s="234"/>
      <c r="G470" s="150"/>
      <c r="H470" s="210"/>
      <c r="I470" s="150"/>
      <c r="J470" s="150"/>
      <c r="L470" s="150"/>
      <c r="M470" s="150"/>
    </row>
    <row r="471" spans="1:13" x14ac:dyDescent="0.35">
      <c r="A471" s="150"/>
      <c r="B471" s="246"/>
      <c r="C471" s="150"/>
      <c r="D471" s="205"/>
      <c r="E471" s="150"/>
      <c r="F471" s="234"/>
      <c r="G471" s="150"/>
      <c r="H471" s="210"/>
      <c r="I471" s="150"/>
      <c r="J471" s="150"/>
      <c r="L471" s="150"/>
      <c r="M471" s="150"/>
    </row>
    <row r="472" spans="1:13" x14ac:dyDescent="0.35">
      <c r="A472" s="150"/>
      <c r="B472" s="246"/>
      <c r="C472" s="150"/>
      <c r="D472" s="205"/>
      <c r="E472" s="150"/>
      <c r="F472" s="234"/>
      <c r="G472" s="150"/>
      <c r="H472" s="210"/>
      <c r="I472" s="150"/>
      <c r="J472" s="150"/>
      <c r="L472" s="150"/>
      <c r="M472" s="150"/>
    </row>
    <row r="473" spans="1:13" x14ac:dyDescent="0.35">
      <c r="A473" s="150"/>
      <c r="B473" s="246"/>
      <c r="C473" s="150"/>
      <c r="D473" s="205"/>
      <c r="E473" s="150"/>
      <c r="F473" s="234"/>
      <c r="G473" s="150"/>
      <c r="H473" s="210"/>
      <c r="I473" s="150"/>
      <c r="J473" s="150"/>
      <c r="L473" s="150"/>
      <c r="M473" s="150"/>
    </row>
    <row r="474" spans="1:13" x14ac:dyDescent="0.35">
      <c r="A474" s="150"/>
      <c r="B474" s="246"/>
      <c r="C474" s="150"/>
      <c r="D474" s="205"/>
      <c r="E474" s="150"/>
      <c r="F474" s="234"/>
      <c r="G474" s="150"/>
      <c r="H474" s="210"/>
      <c r="I474" s="150"/>
      <c r="J474" s="150"/>
      <c r="L474" s="150"/>
      <c r="M474" s="150"/>
    </row>
    <row r="475" spans="1:13" x14ac:dyDescent="0.35">
      <c r="A475" s="150"/>
      <c r="B475" s="246"/>
      <c r="C475" s="150"/>
      <c r="D475" s="205"/>
      <c r="E475" s="150"/>
      <c r="F475" s="234"/>
      <c r="G475" s="150"/>
      <c r="H475" s="210"/>
      <c r="I475" s="150"/>
      <c r="J475" s="150"/>
      <c r="L475" s="150"/>
      <c r="M475" s="150"/>
    </row>
    <row r="476" spans="1:13" x14ac:dyDescent="0.35">
      <c r="A476" s="150"/>
      <c r="B476" s="246"/>
      <c r="C476" s="150"/>
      <c r="D476" s="205"/>
      <c r="E476" s="150"/>
      <c r="F476" s="234"/>
      <c r="G476" s="150"/>
      <c r="H476" s="210"/>
      <c r="I476" s="150"/>
      <c r="J476" s="150"/>
      <c r="L476" s="150"/>
      <c r="M476" s="150"/>
    </row>
    <row r="477" spans="1:13" x14ac:dyDescent="0.35">
      <c r="A477" s="150"/>
      <c r="B477" s="246"/>
      <c r="C477" s="150"/>
      <c r="D477" s="205"/>
      <c r="E477" s="150"/>
      <c r="F477" s="234"/>
      <c r="G477" s="150"/>
      <c r="H477" s="210"/>
      <c r="I477" s="150"/>
      <c r="J477" s="150"/>
      <c r="L477" s="150"/>
      <c r="M477" s="150"/>
    </row>
    <row r="478" spans="1:13" x14ac:dyDescent="0.35">
      <c r="A478" s="150"/>
      <c r="B478" s="246"/>
      <c r="C478" s="150"/>
      <c r="D478" s="205"/>
      <c r="E478" s="150"/>
      <c r="F478" s="234"/>
      <c r="G478" s="150"/>
      <c r="H478" s="210"/>
      <c r="I478" s="150"/>
      <c r="J478" s="150"/>
      <c r="L478" s="150"/>
      <c r="M478" s="150"/>
    </row>
    <row r="479" spans="1:13" x14ac:dyDescent="0.35">
      <c r="A479" s="150"/>
      <c r="B479" s="246"/>
      <c r="C479" s="150"/>
      <c r="D479" s="205"/>
      <c r="E479" s="150"/>
      <c r="F479" s="234"/>
      <c r="G479" s="150"/>
      <c r="H479" s="210"/>
      <c r="I479" s="150"/>
      <c r="J479" s="150"/>
      <c r="L479" s="150"/>
      <c r="M479" s="150"/>
    </row>
    <row r="480" spans="1:13" x14ac:dyDescent="0.35">
      <c r="A480" s="150"/>
      <c r="B480" s="246"/>
      <c r="C480" s="150"/>
      <c r="D480" s="205"/>
      <c r="E480" s="150"/>
      <c r="F480" s="234"/>
      <c r="G480" s="150"/>
      <c r="H480" s="210"/>
      <c r="I480" s="150"/>
      <c r="J480" s="150"/>
      <c r="L480" s="150"/>
      <c r="M480" s="150"/>
    </row>
    <row r="481" spans="1:13" x14ac:dyDescent="0.35">
      <c r="A481" s="150"/>
      <c r="B481" s="246"/>
      <c r="C481" s="150"/>
      <c r="D481" s="205"/>
      <c r="E481" s="150"/>
      <c r="F481" s="234"/>
      <c r="G481" s="150"/>
      <c r="H481" s="210"/>
      <c r="I481" s="150"/>
      <c r="J481" s="150"/>
      <c r="L481" s="150"/>
      <c r="M481" s="150"/>
    </row>
    <row r="482" spans="1:13" x14ac:dyDescent="0.35">
      <c r="A482" s="150"/>
      <c r="B482" s="246"/>
      <c r="C482" s="150"/>
      <c r="D482" s="205"/>
      <c r="E482" s="150"/>
      <c r="F482" s="234"/>
      <c r="G482" s="150"/>
      <c r="H482" s="210"/>
      <c r="I482" s="150"/>
      <c r="J482" s="150"/>
      <c r="L482" s="150"/>
      <c r="M482" s="150"/>
    </row>
    <row r="483" spans="1:13" x14ac:dyDescent="0.35">
      <c r="A483" s="150"/>
      <c r="B483" s="246"/>
      <c r="C483" s="150"/>
      <c r="D483" s="205"/>
      <c r="E483" s="150"/>
      <c r="F483" s="234"/>
      <c r="G483" s="150"/>
      <c r="H483" s="210"/>
      <c r="I483" s="150"/>
      <c r="J483" s="150"/>
      <c r="L483" s="150"/>
      <c r="M483" s="150"/>
    </row>
    <row r="484" spans="1:13" x14ac:dyDescent="0.35">
      <c r="A484" s="150"/>
      <c r="B484" s="246"/>
      <c r="C484" s="150"/>
      <c r="D484" s="205"/>
      <c r="E484" s="150"/>
      <c r="F484" s="234"/>
      <c r="G484" s="150"/>
      <c r="H484" s="210"/>
      <c r="I484" s="150"/>
      <c r="J484" s="150"/>
      <c r="L484" s="150"/>
      <c r="M484" s="150"/>
    </row>
    <row r="485" spans="1:13" x14ac:dyDescent="0.35">
      <c r="A485" s="150"/>
      <c r="B485" s="246"/>
      <c r="C485" s="150"/>
      <c r="D485" s="205"/>
      <c r="E485" s="150"/>
      <c r="F485" s="234"/>
      <c r="G485" s="150"/>
      <c r="H485" s="210"/>
      <c r="I485" s="150"/>
      <c r="J485" s="150"/>
      <c r="L485" s="150"/>
      <c r="M485" s="150"/>
    </row>
    <row r="486" spans="1:13" x14ac:dyDescent="0.35">
      <c r="A486" s="150"/>
      <c r="B486" s="246"/>
      <c r="C486" s="150"/>
      <c r="D486" s="205"/>
      <c r="E486" s="150"/>
      <c r="F486" s="234"/>
      <c r="G486" s="150"/>
      <c r="H486" s="210"/>
      <c r="I486" s="150"/>
      <c r="J486" s="150"/>
      <c r="L486" s="150"/>
      <c r="M486" s="150"/>
    </row>
    <row r="487" spans="1:13" x14ac:dyDescent="0.35">
      <c r="A487" s="150"/>
      <c r="B487" s="246"/>
      <c r="C487" s="150"/>
      <c r="D487" s="205"/>
      <c r="E487" s="150"/>
      <c r="F487" s="234"/>
      <c r="G487" s="150"/>
      <c r="H487" s="210"/>
      <c r="I487" s="150"/>
      <c r="J487" s="150"/>
      <c r="L487" s="150"/>
      <c r="M487" s="150"/>
    </row>
    <row r="488" spans="1:13" x14ac:dyDescent="0.35">
      <c r="A488" s="150"/>
      <c r="B488" s="246"/>
      <c r="C488" s="150"/>
      <c r="D488" s="205"/>
      <c r="E488" s="150"/>
      <c r="F488" s="234"/>
      <c r="G488" s="150"/>
      <c r="H488" s="210"/>
      <c r="I488" s="150"/>
      <c r="J488" s="150"/>
      <c r="L488" s="150"/>
      <c r="M488" s="15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D20"/>
  <sheetViews>
    <sheetView rightToLeft="1" workbookViewId="0"/>
  </sheetViews>
  <sheetFormatPr defaultColWidth="9" defaultRowHeight="15.5" x14ac:dyDescent="0.35"/>
  <cols>
    <col min="2" max="2" width="21.453125" customWidth="1"/>
    <col min="3" max="3" width="33.1796875" customWidth="1"/>
  </cols>
  <sheetData>
    <row r="2" spans="2:4" ht="23" x14ac:dyDescent="0.35">
      <c r="B2" s="258" t="s">
        <v>1668</v>
      </c>
    </row>
    <row r="4" spans="2:4" x14ac:dyDescent="0.35">
      <c r="B4" s="259" t="s">
        <v>1669</v>
      </c>
      <c r="C4" s="233" t="s">
        <v>1670</v>
      </c>
    </row>
    <row r="5" spans="2:4" x14ac:dyDescent="0.35">
      <c r="B5" s="259" t="s">
        <v>1671</v>
      </c>
    </row>
    <row r="6" spans="2:4" x14ac:dyDescent="0.35">
      <c r="B6" s="259" t="s">
        <v>1672</v>
      </c>
      <c r="C6" t="s">
        <v>1673</v>
      </c>
    </row>
    <row r="7" spans="2:4" x14ac:dyDescent="0.35">
      <c r="B7" s="259" t="s">
        <v>1674</v>
      </c>
      <c r="C7" t="s">
        <v>1675</v>
      </c>
    </row>
    <row r="8" spans="2:4" x14ac:dyDescent="0.35">
      <c r="B8" s="259" t="s">
        <v>1676</v>
      </c>
      <c r="C8" t="s">
        <v>1677</v>
      </c>
    </row>
    <row r="9" spans="2:4" x14ac:dyDescent="0.35">
      <c r="B9" s="259" t="s">
        <v>1678</v>
      </c>
      <c r="C9" t="s">
        <v>1679</v>
      </c>
      <c r="D9" t="s">
        <v>1680</v>
      </c>
    </row>
    <row r="10" spans="2:4" x14ac:dyDescent="0.35">
      <c r="B10" s="259" t="s">
        <v>1681</v>
      </c>
      <c r="C10" t="s">
        <v>1682</v>
      </c>
    </row>
    <row r="12" spans="2:4" x14ac:dyDescent="0.35">
      <c r="B12" s="259" t="s">
        <v>1683</v>
      </c>
    </row>
    <row r="13" spans="2:4" x14ac:dyDescent="0.35">
      <c r="B13" s="259" t="s">
        <v>1684</v>
      </c>
    </row>
    <row r="14" spans="2:4" x14ac:dyDescent="0.35">
      <c r="B14" s="259" t="s">
        <v>1685</v>
      </c>
      <c r="C14" t="s">
        <v>1686</v>
      </c>
    </row>
    <row r="16" spans="2:4" x14ac:dyDescent="0.35">
      <c r="B16" s="259" t="s">
        <v>1687</v>
      </c>
      <c r="C16" t="s">
        <v>1688</v>
      </c>
      <c r="D16" t="s">
        <v>1689</v>
      </c>
    </row>
    <row r="19" spans="2:2" x14ac:dyDescent="0.35">
      <c r="B19" t="s">
        <v>1690</v>
      </c>
    </row>
    <row r="20" spans="2:2" x14ac:dyDescent="0.35">
      <c r="B20" t="s">
        <v>1691</v>
      </c>
    </row>
  </sheetData>
  <pageMargins left="0.7" right="0.7" top="0.75" bottom="0.75" header="0.3" footer="0.3"/>
  <headerFooter>
    <oddHeader>&amp;L&amp;"Calibri,Regular"&amp;D&amp;C&amp;"Calibri,Regular"&amp;18&amp;A&amp;R&amp;"Calibri,Regular"issued to NTA as part of GW3</oddHeader>
    <oddFooter>&amp;L&amp;"Calibri,Regular"&amp;10&amp;F&amp;R&amp;"Calibri,Regular"&amp;P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BE42"/>
  <sheetViews>
    <sheetView rightToLeft="1" workbookViewId="0"/>
  </sheetViews>
  <sheetFormatPr defaultColWidth="9" defaultRowHeight="15.5" x14ac:dyDescent="0.35"/>
  <sheetData>
    <row r="3" spans="1:57" ht="17.5" x14ac:dyDescent="0.35">
      <c r="A3" s="3"/>
      <c r="B3" s="2"/>
      <c r="C3" s="2"/>
      <c r="D3" s="2"/>
      <c r="E3" s="85">
        <v>25</v>
      </c>
      <c r="F3" s="85">
        <v>26</v>
      </c>
      <c r="G3" s="85">
        <v>27</v>
      </c>
      <c r="H3" s="85">
        <v>28</v>
      </c>
      <c r="I3" s="85">
        <v>29</v>
      </c>
      <c r="J3" s="85">
        <v>30</v>
      </c>
      <c r="K3" s="85">
        <v>31</v>
      </c>
      <c r="L3" s="85">
        <v>32</v>
      </c>
      <c r="M3" s="85">
        <v>33</v>
      </c>
      <c r="N3" s="85">
        <v>34</v>
      </c>
      <c r="O3" s="85">
        <v>35</v>
      </c>
      <c r="P3" s="85">
        <v>36</v>
      </c>
      <c r="Q3" s="85">
        <v>37</v>
      </c>
      <c r="R3" s="85">
        <v>38</v>
      </c>
      <c r="S3" s="85">
        <v>39</v>
      </c>
      <c r="T3" s="85">
        <v>40</v>
      </c>
      <c r="U3" s="85">
        <v>41</v>
      </c>
      <c r="V3" s="85">
        <v>42</v>
      </c>
      <c r="W3" s="85">
        <v>43</v>
      </c>
      <c r="X3" s="85">
        <v>44</v>
      </c>
      <c r="Y3" s="85">
        <v>45</v>
      </c>
      <c r="Z3" s="85">
        <v>46</v>
      </c>
      <c r="AA3" s="85">
        <v>47</v>
      </c>
      <c r="AB3" s="85">
        <v>48</v>
      </c>
      <c r="AC3" s="85">
        <v>49</v>
      </c>
      <c r="AD3" s="85">
        <v>50</v>
      </c>
      <c r="AE3" s="85">
        <v>51</v>
      </c>
      <c r="AF3" s="85">
        <v>52</v>
      </c>
      <c r="AG3" s="85">
        <v>53</v>
      </c>
      <c r="AH3" s="85">
        <v>54</v>
      </c>
      <c r="AI3" s="85">
        <v>55</v>
      </c>
      <c r="AJ3" s="85">
        <v>56</v>
      </c>
      <c r="AK3" s="85">
        <v>57</v>
      </c>
      <c r="AL3" s="85">
        <v>58</v>
      </c>
      <c r="AM3" s="85">
        <v>59</v>
      </c>
      <c r="AN3" s="85">
        <v>60</v>
      </c>
      <c r="AO3" s="85">
        <v>61</v>
      </c>
      <c r="AP3" s="85">
        <v>62</v>
      </c>
      <c r="AQ3" s="85">
        <v>63</v>
      </c>
      <c r="AR3" s="85">
        <v>64</v>
      </c>
      <c r="AS3" s="85">
        <v>65</v>
      </c>
      <c r="AT3" s="85">
        <v>66</v>
      </c>
      <c r="AU3" s="85">
        <v>67</v>
      </c>
      <c r="AV3" s="83">
        <v>68</v>
      </c>
      <c r="AW3" s="7">
        <v>69</v>
      </c>
      <c r="AX3" s="8">
        <v>70</v>
      </c>
      <c r="AY3" s="9">
        <v>71</v>
      </c>
      <c r="AZ3" s="9">
        <v>72</v>
      </c>
      <c r="BA3" s="9">
        <v>73</v>
      </c>
      <c r="BB3" s="9">
        <v>74</v>
      </c>
      <c r="BC3" s="9">
        <v>75</v>
      </c>
      <c r="BD3" s="9">
        <v>76</v>
      </c>
      <c r="BE3" s="9">
        <v>77</v>
      </c>
    </row>
    <row r="4" spans="1:57" ht="49" x14ac:dyDescent="0.35">
      <c r="A4" s="3" t="s">
        <v>1692</v>
      </c>
      <c r="B4" s="2" t="s">
        <v>1693</v>
      </c>
      <c r="C4" s="2" t="s">
        <v>1694</v>
      </c>
      <c r="D4" s="3" t="s">
        <v>1695</v>
      </c>
      <c r="E4" s="86">
        <v>46054</v>
      </c>
      <c r="F4" s="86">
        <v>46082</v>
      </c>
      <c r="G4" s="86">
        <v>46113</v>
      </c>
      <c r="H4" s="86">
        <v>46143</v>
      </c>
      <c r="I4" s="86">
        <v>46174</v>
      </c>
      <c r="J4" s="86">
        <v>46204</v>
      </c>
      <c r="K4" s="86">
        <v>46235</v>
      </c>
      <c r="L4" s="86">
        <v>46266</v>
      </c>
      <c r="M4" s="86">
        <v>46296</v>
      </c>
      <c r="N4" s="86">
        <v>46327</v>
      </c>
      <c r="O4" s="86">
        <v>46357</v>
      </c>
      <c r="P4" s="86">
        <v>46388</v>
      </c>
      <c r="Q4" s="86">
        <v>46419</v>
      </c>
      <c r="R4" s="86">
        <v>46447</v>
      </c>
      <c r="S4" s="86">
        <v>46478</v>
      </c>
      <c r="T4" s="86">
        <v>46508</v>
      </c>
      <c r="U4" s="86">
        <v>46539</v>
      </c>
      <c r="V4" s="86">
        <v>46569</v>
      </c>
      <c r="W4" s="86">
        <v>46600</v>
      </c>
      <c r="X4" s="86">
        <v>46631</v>
      </c>
      <c r="Y4" s="86">
        <v>46661</v>
      </c>
      <c r="Z4" s="86">
        <v>46692</v>
      </c>
      <c r="AA4" s="86">
        <v>46722</v>
      </c>
      <c r="AB4" s="86">
        <v>46753</v>
      </c>
      <c r="AC4" s="86">
        <v>46784</v>
      </c>
      <c r="AD4" s="86">
        <v>46813</v>
      </c>
      <c r="AE4" s="86">
        <v>46844</v>
      </c>
      <c r="AF4" s="86">
        <v>46874</v>
      </c>
      <c r="AG4" s="86">
        <v>46905</v>
      </c>
      <c r="AH4" s="86">
        <v>46935</v>
      </c>
      <c r="AI4" s="86">
        <v>46966</v>
      </c>
      <c r="AJ4" s="86">
        <v>46997</v>
      </c>
      <c r="AK4" s="86">
        <v>47027</v>
      </c>
      <c r="AL4" s="86">
        <v>47058</v>
      </c>
      <c r="AM4" s="86">
        <v>47088</v>
      </c>
      <c r="AN4" s="86">
        <v>47119</v>
      </c>
      <c r="AO4" s="86">
        <v>47150</v>
      </c>
      <c r="AP4" s="86">
        <v>47178</v>
      </c>
      <c r="AQ4" s="86">
        <v>47209</v>
      </c>
      <c r="AR4" s="86">
        <v>47239</v>
      </c>
      <c r="AS4" s="86">
        <v>47270</v>
      </c>
      <c r="AT4" s="86">
        <v>47300</v>
      </c>
      <c r="AU4" s="86">
        <v>47331</v>
      </c>
      <c r="AV4" s="84">
        <v>47362</v>
      </c>
      <c r="AW4" s="10">
        <v>47392</v>
      </c>
      <c r="AX4" s="11">
        <v>47423</v>
      </c>
      <c r="AY4" s="12">
        <v>47453</v>
      </c>
      <c r="AZ4" s="12">
        <v>47484</v>
      </c>
      <c r="BA4" s="12">
        <v>47515</v>
      </c>
      <c r="BB4" s="12">
        <v>47543</v>
      </c>
      <c r="BC4" s="12">
        <v>47574</v>
      </c>
      <c r="BD4" s="12">
        <v>47604</v>
      </c>
      <c r="BE4" s="12">
        <v>47635</v>
      </c>
    </row>
    <row r="5" spans="1:57" x14ac:dyDescent="0.3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row>
    <row r="6" spans="1:57" x14ac:dyDescent="0.35">
      <c r="A6" s="3"/>
      <c r="B6" s="87"/>
      <c r="C6" s="87"/>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row>
    <row r="7" spans="1:57" ht="31" x14ac:dyDescent="0.35">
      <c r="A7" s="3" t="s">
        <v>1624</v>
      </c>
      <c r="B7" s="87">
        <f>'אומדן תקציבי'!F92</f>
        <v>6648477.9883000003</v>
      </c>
      <c r="C7" s="87"/>
      <c r="D7" s="2"/>
      <c r="E7" s="2"/>
      <c r="F7" s="2"/>
      <c r="G7" s="2"/>
      <c r="H7" s="2"/>
      <c r="I7" s="2"/>
      <c r="J7" s="2"/>
      <c r="K7" s="3" t="s">
        <v>1696</v>
      </c>
      <c r="L7" s="2"/>
      <c r="M7" s="2"/>
      <c r="N7" s="263" t="s">
        <v>1697</v>
      </c>
      <c r="O7" s="264"/>
      <c r="P7" s="264"/>
      <c r="Q7" s="264"/>
      <c r="R7" s="265"/>
      <c r="S7" s="2"/>
      <c r="T7" s="263" t="s">
        <v>1698</v>
      </c>
      <c r="U7" s="265"/>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row>
    <row r="8" spans="1:57" x14ac:dyDescent="0.35">
      <c r="A8" s="3"/>
      <c r="B8" s="87"/>
      <c r="C8" s="96">
        <f>SUM(E8:BI8)</f>
        <v>1</v>
      </c>
      <c r="D8" s="2"/>
      <c r="E8" s="2"/>
      <c r="F8" s="2"/>
      <c r="G8" s="2"/>
      <c r="H8" s="2"/>
      <c r="I8" s="2"/>
      <c r="J8" s="2"/>
      <c r="K8" s="90">
        <v>0.25</v>
      </c>
      <c r="L8" s="2"/>
      <c r="M8" s="2"/>
      <c r="N8" s="90">
        <v>0.05</v>
      </c>
      <c r="O8" s="90">
        <v>0.05</v>
      </c>
      <c r="P8" s="90">
        <v>0.05</v>
      </c>
      <c r="Q8" s="90">
        <v>0.05</v>
      </c>
      <c r="R8" s="90">
        <v>0.05</v>
      </c>
      <c r="S8" s="2"/>
      <c r="T8" s="4">
        <v>0.25</v>
      </c>
      <c r="U8" s="4">
        <v>0.25</v>
      </c>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row>
    <row r="9" spans="1:57" x14ac:dyDescent="0.35">
      <c r="A9" s="3"/>
      <c r="B9" s="87"/>
      <c r="C9" s="87">
        <f>SUM(E9:BI9)</f>
        <v>6648.477988300001</v>
      </c>
      <c r="D9" s="2"/>
      <c r="E9" s="2"/>
      <c r="F9" s="2"/>
      <c r="G9" s="2"/>
      <c r="H9" s="2"/>
      <c r="I9" s="2"/>
      <c r="J9" s="2"/>
      <c r="K9" s="89">
        <f t="shared" ref="K9:T9" si="0">K8*$B$7/1000</f>
        <v>1662.119497075</v>
      </c>
      <c r="L9" s="89">
        <f t="shared" si="0"/>
        <v>0</v>
      </c>
      <c r="M9" s="89">
        <f t="shared" si="0"/>
        <v>0</v>
      </c>
      <c r="N9" s="89">
        <f t="shared" si="0"/>
        <v>332.42389941500005</v>
      </c>
      <c r="O9" s="89">
        <f t="shared" si="0"/>
        <v>332.42389941500005</v>
      </c>
      <c r="P9" s="89">
        <f t="shared" si="0"/>
        <v>332.42389941500005</v>
      </c>
      <c r="Q9" s="89">
        <f t="shared" si="0"/>
        <v>332.42389941500005</v>
      </c>
      <c r="R9" s="89">
        <f t="shared" si="0"/>
        <v>332.42389941500005</v>
      </c>
      <c r="S9" s="89">
        <f t="shared" si="0"/>
        <v>0</v>
      </c>
      <c r="T9" s="89">
        <f t="shared" si="0"/>
        <v>1662.119497075</v>
      </c>
      <c r="U9" s="89">
        <f t="shared" ref="U9:AG9" si="1">U8*$B$7/1000</f>
        <v>1662.119497075</v>
      </c>
      <c r="V9" s="89">
        <f t="shared" si="1"/>
        <v>0</v>
      </c>
      <c r="W9" s="89">
        <f t="shared" si="1"/>
        <v>0</v>
      </c>
      <c r="X9" s="89">
        <f t="shared" si="1"/>
        <v>0</v>
      </c>
      <c r="Y9" s="89">
        <f t="shared" si="1"/>
        <v>0</v>
      </c>
      <c r="Z9" s="89">
        <f t="shared" si="1"/>
        <v>0</v>
      </c>
      <c r="AA9" s="89">
        <f t="shared" si="1"/>
        <v>0</v>
      </c>
      <c r="AB9" s="89">
        <f t="shared" si="1"/>
        <v>0</v>
      </c>
      <c r="AC9" s="89">
        <f t="shared" si="1"/>
        <v>0</v>
      </c>
      <c r="AD9" s="89">
        <f t="shared" si="1"/>
        <v>0</v>
      </c>
      <c r="AE9" s="89">
        <f t="shared" si="1"/>
        <v>0</v>
      </c>
      <c r="AF9" s="89">
        <f t="shared" si="1"/>
        <v>0</v>
      </c>
      <c r="AG9" s="89">
        <f t="shared" si="1"/>
        <v>0</v>
      </c>
      <c r="AH9" s="89">
        <f t="shared" ref="AH9" si="2">AH8*$B$7/1000</f>
        <v>0</v>
      </c>
      <c r="AI9" s="89">
        <f t="shared" ref="AI9" si="3">AI8*$B$7/1000</f>
        <v>0</v>
      </c>
      <c r="AJ9" s="89">
        <f t="shared" ref="AJ9" si="4">AJ8*$B$7/1000</f>
        <v>0</v>
      </c>
      <c r="AK9" s="89">
        <f t="shared" ref="AK9" si="5">AK8*$B$7/1000</f>
        <v>0</v>
      </c>
      <c r="AL9" s="89">
        <f t="shared" ref="AL9" si="6">AL8*$B$7/1000</f>
        <v>0</v>
      </c>
      <c r="AM9" s="89">
        <f t="shared" ref="AM9" si="7">AM8*$B$7/1000</f>
        <v>0</v>
      </c>
      <c r="AN9" s="89">
        <f t="shared" ref="AN9" si="8">AN8*$B$7/1000</f>
        <v>0</v>
      </c>
      <c r="AO9" s="89">
        <f t="shared" ref="AO9" si="9">AO8*$B$7/1000</f>
        <v>0</v>
      </c>
      <c r="AP9" s="89">
        <f t="shared" ref="AP9" si="10">AP8*$B$7/1000</f>
        <v>0</v>
      </c>
      <c r="AQ9" s="89">
        <f t="shared" ref="AQ9" si="11">AQ8*$B$7/1000</f>
        <v>0</v>
      </c>
      <c r="AR9" s="89">
        <f t="shared" ref="AR9" si="12">AR8*$B$7/1000</f>
        <v>0</v>
      </c>
      <c r="AS9" s="89">
        <f t="shared" ref="AS9" si="13">AS8*$B$7/1000</f>
        <v>0</v>
      </c>
      <c r="AT9" s="89">
        <f t="shared" ref="AT9" si="14">AT8*$B$7/1000</f>
        <v>0</v>
      </c>
      <c r="AU9" s="89">
        <f t="shared" ref="AU9" si="15">AU8*$B$7/1000</f>
        <v>0</v>
      </c>
      <c r="AV9" s="89">
        <f t="shared" ref="AV9" si="16">AV8*$B$7/1000</f>
        <v>0</v>
      </c>
      <c r="AW9" s="89">
        <f t="shared" ref="AW9" si="17">AW8*$B$7/1000</f>
        <v>0</v>
      </c>
      <c r="AX9" s="89">
        <f t="shared" ref="AX9" si="18">AX8*$B$7/1000</f>
        <v>0</v>
      </c>
      <c r="AY9" s="89">
        <f t="shared" ref="AY9" si="19">AY8*$B$7/1000</f>
        <v>0</v>
      </c>
      <c r="AZ9" s="89"/>
      <c r="BA9" s="89"/>
      <c r="BB9" s="89"/>
      <c r="BC9" s="89"/>
      <c r="BD9" s="89"/>
      <c r="BE9" s="89"/>
    </row>
    <row r="10" spans="1:57" x14ac:dyDescent="0.35">
      <c r="A10" s="3"/>
      <c r="B10" s="87"/>
      <c r="C10" s="87"/>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row>
    <row r="11" spans="1:57" x14ac:dyDescent="0.35">
      <c r="A11" s="3"/>
      <c r="B11" s="87"/>
      <c r="C11" s="87"/>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row>
    <row r="12" spans="1:57" x14ac:dyDescent="0.35">
      <c r="A12" s="3"/>
      <c r="B12" s="87"/>
      <c r="C12" s="87"/>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row>
    <row r="13" spans="1:57" x14ac:dyDescent="0.35">
      <c r="A13" s="3"/>
      <c r="B13" s="87"/>
      <c r="C13" s="87"/>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row>
    <row r="14" spans="1:57" x14ac:dyDescent="0.35">
      <c r="A14" s="3" t="s">
        <v>702</v>
      </c>
      <c r="B14" s="87">
        <f>'אומדן תקציבי'!F86</f>
        <v>27304410</v>
      </c>
      <c r="C14" s="87"/>
      <c r="D14" s="2">
        <f>Q3-G3</f>
        <v>10</v>
      </c>
      <c r="E14" s="2"/>
      <c r="F14" s="2"/>
      <c r="G14" s="2"/>
      <c r="H14" s="2"/>
      <c r="I14" s="2"/>
      <c r="J14" s="2"/>
      <c r="K14" s="3"/>
      <c r="L14" s="2"/>
      <c r="M14" s="2"/>
      <c r="N14" s="263" t="s">
        <v>1699</v>
      </c>
      <c r="O14" s="264"/>
      <c r="P14" s="264"/>
      <c r="Q14" s="264"/>
      <c r="R14" s="265"/>
      <c r="S14" s="263" t="s">
        <v>1700</v>
      </c>
      <c r="T14" s="265"/>
      <c r="U14" s="2"/>
      <c r="V14" s="2"/>
      <c r="W14" s="2"/>
      <c r="X14" s="2"/>
      <c r="Y14" s="2"/>
      <c r="Z14" s="2"/>
      <c r="AA14" s="2"/>
      <c r="AB14" s="2"/>
      <c r="AC14" s="263" t="s">
        <v>1701</v>
      </c>
      <c r="AD14" s="264"/>
      <c r="AE14" s="264"/>
      <c r="AF14" s="264"/>
      <c r="AG14" s="264"/>
      <c r="AH14" s="264"/>
      <c r="AI14" s="264"/>
      <c r="AJ14" s="264"/>
      <c r="AK14" s="265"/>
      <c r="AL14" s="2"/>
      <c r="AM14" s="2"/>
      <c r="AN14" s="2"/>
      <c r="AO14" s="2"/>
      <c r="AP14" s="2"/>
      <c r="AQ14" s="2"/>
      <c r="AR14" s="2"/>
      <c r="AS14" s="2"/>
      <c r="AT14" s="2"/>
      <c r="AU14" s="2"/>
      <c r="AV14" s="2"/>
      <c r="AW14" s="2"/>
      <c r="AX14" s="2"/>
      <c r="AY14" s="2"/>
      <c r="AZ14" s="2"/>
      <c r="BA14" s="2"/>
      <c r="BB14" s="2"/>
      <c r="BC14" s="2"/>
      <c r="BD14" s="2"/>
      <c r="BE14" s="2"/>
    </row>
    <row r="15" spans="1:57" x14ac:dyDescent="0.35">
      <c r="A15" s="3"/>
      <c r="B15" s="87"/>
      <c r="C15" s="88">
        <f>SUM(E15:BI15)</f>
        <v>0.99999999999999989</v>
      </c>
      <c r="D15" s="2"/>
      <c r="E15" s="2"/>
      <c r="F15" s="2"/>
      <c r="G15" s="2"/>
      <c r="H15" s="2"/>
      <c r="I15" s="2"/>
      <c r="J15" s="2"/>
      <c r="K15" s="4"/>
      <c r="L15" s="4"/>
      <c r="M15" s="2"/>
      <c r="N15" s="90">
        <v>0.03</v>
      </c>
      <c r="O15" s="90">
        <v>0.03</v>
      </c>
      <c r="P15" s="90">
        <v>0.03</v>
      </c>
      <c r="Q15" s="90">
        <v>0.03</v>
      </c>
      <c r="R15" s="90">
        <v>0.03</v>
      </c>
      <c r="S15" s="91">
        <v>7.4999999999999997E-2</v>
      </c>
      <c r="T15" s="91">
        <v>7.4999999999999997E-2</v>
      </c>
      <c r="U15" s="4"/>
      <c r="V15" s="2"/>
      <c r="W15" s="2"/>
      <c r="X15" s="2"/>
      <c r="Y15" s="2"/>
      <c r="Z15" s="2"/>
      <c r="AA15" s="2"/>
      <c r="AB15" s="2"/>
      <c r="AC15" s="92"/>
      <c r="AD15" s="92"/>
      <c r="AE15" s="92">
        <v>0.1</v>
      </c>
      <c r="AF15" s="92">
        <v>0.1</v>
      </c>
      <c r="AG15" s="92">
        <v>0.1</v>
      </c>
      <c r="AH15" s="92">
        <v>0.1</v>
      </c>
      <c r="AI15" s="92">
        <v>0.1</v>
      </c>
      <c r="AJ15" s="92">
        <v>0.1</v>
      </c>
      <c r="AK15" s="92">
        <v>0.1</v>
      </c>
      <c r="AL15" s="2"/>
      <c r="AM15" s="2"/>
      <c r="AN15" s="2"/>
      <c r="AO15" s="2"/>
      <c r="AP15" s="2"/>
      <c r="AQ15" s="2"/>
      <c r="AR15" s="2"/>
      <c r="AS15" s="2"/>
      <c r="AT15" s="2"/>
      <c r="AU15" s="2"/>
      <c r="AV15" s="2"/>
      <c r="AW15" s="2"/>
      <c r="AX15" s="2"/>
      <c r="AY15" s="2"/>
      <c r="AZ15" s="2"/>
      <c r="BA15" s="2"/>
      <c r="BB15" s="2"/>
      <c r="BC15" s="2"/>
      <c r="BD15" s="2"/>
      <c r="BE15" s="2"/>
    </row>
    <row r="16" spans="1:57" x14ac:dyDescent="0.35">
      <c r="A16" s="3"/>
      <c r="B16" s="87"/>
      <c r="C16" s="87">
        <f>SUM(E16:BI16)</f>
        <v>27304.409999999993</v>
      </c>
      <c r="D16" s="2"/>
      <c r="E16" s="2"/>
      <c r="F16" s="2"/>
      <c r="G16" s="2"/>
      <c r="H16" s="2"/>
      <c r="I16" s="2"/>
      <c r="J16" s="2"/>
      <c r="K16" s="89"/>
      <c r="L16" s="89"/>
      <c r="M16" s="89">
        <f t="shared" ref="M16:V16" si="20">M15*$B$14/1000</f>
        <v>0</v>
      </c>
      <c r="N16" s="89">
        <f t="shared" si="20"/>
        <v>819.13229999999999</v>
      </c>
      <c r="O16" s="89">
        <f t="shared" si="20"/>
        <v>819.13229999999999</v>
      </c>
      <c r="P16" s="89">
        <f t="shared" si="20"/>
        <v>819.13229999999999</v>
      </c>
      <c r="Q16" s="89">
        <f t="shared" si="20"/>
        <v>819.13229999999999</v>
      </c>
      <c r="R16" s="89">
        <f t="shared" si="20"/>
        <v>819.13229999999999</v>
      </c>
      <c r="S16" s="89">
        <f t="shared" si="20"/>
        <v>2047.8307500000001</v>
      </c>
      <c r="T16" s="89">
        <f t="shared" si="20"/>
        <v>2047.8307500000001</v>
      </c>
      <c r="U16" s="89">
        <f t="shared" si="20"/>
        <v>0</v>
      </c>
      <c r="V16" s="89">
        <f t="shared" si="20"/>
        <v>0</v>
      </c>
      <c r="W16" s="89">
        <f t="shared" ref="W16:AC16" si="21">W15*$B$14/1000</f>
        <v>0</v>
      </c>
      <c r="X16" s="89">
        <f t="shared" si="21"/>
        <v>0</v>
      </c>
      <c r="Y16" s="89">
        <f t="shared" si="21"/>
        <v>0</v>
      </c>
      <c r="Z16" s="89">
        <f t="shared" si="21"/>
        <v>0</v>
      </c>
      <c r="AA16" s="89">
        <f t="shared" si="21"/>
        <v>0</v>
      </c>
      <c r="AB16" s="89">
        <f t="shared" si="21"/>
        <v>0</v>
      </c>
      <c r="AC16" s="89">
        <f t="shared" si="21"/>
        <v>0</v>
      </c>
      <c r="AD16" s="89">
        <f>AD15*$B$14/1000</f>
        <v>0</v>
      </c>
      <c r="AE16" s="89">
        <f t="shared" ref="AE16:AY16" si="22">AE15*$B$14/1000</f>
        <v>2730.4409999999998</v>
      </c>
      <c r="AF16" s="89">
        <f t="shared" si="22"/>
        <v>2730.4409999999998</v>
      </c>
      <c r="AG16" s="89">
        <f t="shared" si="22"/>
        <v>2730.4409999999998</v>
      </c>
      <c r="AH16" s="89">
        <f t="shared" si="22"/>
        <v>2730.4409999999998</v>
      </c>
      <c r="AI16" s="89">
        <f t="shared" si="22"/>
        <v>2730.4409999999998</v>
      </c>
      <c r="AJ16" s="89">
        <f t="shared" si="22"/>
        <v>2730.4409999999998</v>
      </c>
      <c r="AK16" s="89">
        <f t="shared" si="22"/>
        <v>2730.4409999999998</v>
      </c>
      <c r="AL16" s="89">
        <f t="shared" si="22"/>
        <v>0</v>
      </c>
      <c r="AM16" s="89">
        <f t="shared" si="22"/>
        <v>0</v>
      </c>
      <c r="AN16" s="89">
        <f t="shared" si="22"/>
        <v>0</v>
      </c>
      <c r="AO16" s="89">
        <f t="shared" si="22"/>
        <v>0</v>
      </c>
      <c r="AP16" s="89">
        <f t="shared" si="22"/>
        <v>0</v>
      </c>
      <c r="AQ16" s="89">
        <f t="shared" si="22"/>
        <v>0</v>
      </c>
      <c r="AR16" s="89">
        <f t="shared" si="22"/>
        <v>0</v>
      </c>
      <c r="AS16" s="89">
        <f t="shared" si="22"/>
        <v>0</v>
      </c>
      <c r="AT16" s="89">
        <f t="shared" si="22"/>
        <v>0</v>
      </c>
      <c r="AU16" s="89">
        <f t="shared" si="22"/>
        <v>0</v>
      </c>
      <c r="AV16" s="89">
        <f t="shared" si="22"/>
        <v>0</v>
      </c>
      <c r="AW16" s="89">
        <f t="shared" si="22"/>
        <v>0</v>
      </c>
      <c r="AX16" s="89">
        <f t="shared" si="22"/>
        <v>0</v>
      </c>
      <c r="AY16" s="89">
        <f t="shared" si="22"/>
        <v>0</v>
      </c>
      <c r="AZ16" s="89"/>
      <c r="BA16" s="89"/>
      <c r="BB16" s="89"/>
      <c r="BC16" s="89"/>
      <c r="BD16" s="89"/>
      <c r="BE16" s="89"/>
    </row>
    <row r="17" spans="1:57" ht="31" x14ac:dyDescent="0.35">
      <c r="A17" s="3" t="s">
        <v>1702</v>
      </c>
      <c r="B17" s="87">
        <f>'אומדן תקציבי'!F37</f>
        <v>12181479.300000001</v>
      </c>
      <c r="C17" s="87"/>
      <c r="D17" s="2">
        <f>AA3-J3</f>
        <v>17</v>
      </c>
      <c r="E17" s="2"/>
      <c r="F17" s="2"/>
      <c r="G17" s="2"/>
      <c r="H17" s="2"/>
      <c r="I17" s="2"/>
      <c r="J17" s="2"/>
      <c r="K17" s="2"/>
      <c r="L17" s="2"/>
      <c r="M17" s="89"/>
      <c r="N17" s="89"/>
      <c r="O17" s="89"/>
      <c r="P17" s="89"/>
      <c r="Q17" s="89"/>
      <c r="R17" s="89"/>
      <c r="S17" s="89"/>
      <c r="T17" s="89"/>
      <c r="U17" s="89"/>
      <c r="V17" s="89"/>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row>
    <row r="18" spans="1:57" x14ac:dyDescent="0.35">
      <c r="A18" s="3"/>
      <c r="B18" s="87"/>
      <c r="C18" s="87"/>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row>
    <row r="19" spans="1:57" ht="31" x14ac:dyDescent="0.35">
      <c r="A19" s="3"/>
      <c r="B19" s="87"/>
      <c r="C19" s="87"/>
      <c r="D19" s="2"/>
      <c r="E19" s="2"/>
      <c r="F19" s="2"/>
      <c r="G19" s="2"/>
      <c r="H19" s="2"/>
      <c r="I19" s="2"/>
      <c r="J19" s="2"/>
      <c r="K19" s="2"/>
      <c r="L19" s="2"/>
      <c r="M19" s="2"/>
      <c r="N19" s="2"/>
      <c r="O19" s="2"/>
      <c r="P19" s="2"/>
      <c r="Q19" s="2"/>
      <c r="R19" s="2"/>
      <c r="S19" s="2"/>
      <c r="T19" s="2"/>
      <c r="U19" s="3" t="s">
        <v>1703</v>
      </c>
      <c r="V19" s="2"/>
      <c r="W19" s="2"/>
      <c r="X19" s="2"/>
      <c r="Y19" s="2"/>
      <c r="Z19" s="2"/>
      <c r="AA19" s="2" t="s">
        <v>1704</v>
      </c>
      <c r="AB19" s="2"/>
      <c r="AC19" s="2"/>
      <c r="AD19" s="3" t="s">
        <v>1705</v>
      </c>
      <c r="AE19" s="2"/>
      <c r="AF19" s="2"/>
      <c r="AG19" s="2"/>
      <c r="AH19" s="3" t="s">
        <v>1706</v>
      </c>
      <c r="AI19" s="2"/>
      <c r="AJ19" s="3" t="s">
        <v>1707</v>
      </c>
      <c r="AK19" s="2"/>
      <c r="AL19" s="2"/>
      <c r="AM19" s="2"/>
      <c r="AN19" s="2"/>
      <c r="AO19" s="2"/>
      <c r="AP19" s="2"/>
      <c r="AQ19" s="2"/>
      <c r="AR19" s="2"/>
      <c r="AS19" s="2"/>
      <c r="AT19" s="2"/>
      <c r="AU19" s="2"/>
      <c r="AV19" s="2"/>
      <c r="AW19" s="2"/>
      <c r="AX19" s="2"/>
      <c r="AY19" s="2"/>
      <c r="AZ19" s="2"/>
      <c r="BA19" s="2"/>
      <c r="BB19" s="2"/>
      <c r="BC19" s="2"/>
      <c r="BD19" s="2"/>
      <c r="BE19" s="2"/>
    </row>
    <row r="20" spans="1:57" x14ac:dyDescent="0.35">
      <c r="A20" s="3"/>
      <c r="B20" s="87"/>
      <c r="C20" s="88">
        <f>SUM(E20:BI20)</f>
        <v>0.99999999999999989</v>
      </c>
      <c r="D20" s="2"/>
      <c r="E20" s="2"/>
      <c r="F20" s="2"/>
      <c r="G20" s="2"/>
      <c r="H20" s="2"/>
      <c r="I20" s="2"/>
      <c r="J20" s="2"/>
      <c r="K20" s="2"/>
      <c r="L20" s="2"/>
      <c r="M20" s="2"/>
      <c r="N20" s="2"/>
      <c r="O20" s="88"/>
      <c r="P20" s="88"/>
      <c r="Q20" s="88"/>
      <c r="R20" s="88"/>
      <c r="S20" s="88"/>
      <c r="T20" s="88"/>
      <c r="U20" s="88">
        <v>0.05</v>
      </c>
      <c r="V20" s="88"/>
      <c r="W20" s="88"/>
      <c r="X20" s="88"/>
      <c r="Y20" s="88"/>
      <c r="Z20" s="88"/>
      <c r="AA20" s="88">
        <v>0.3</v>
      </c>
      <c r="AB20" s="88"/>
      <c r="AC20" s="88"/>
      <c r="AD20" s="88">
        <v>0.3</v>
      </c>
      <c r="AE20" s="88"/>
      <c r="AF20" s="2"/>
      <c r="AG20" s="2"/>
      <c r="AH20" s="4">
        <v>0.25</v>
      </c>
      <c r="AI20" s="2"/>
      <c r="AJ20" s="4">
        <v>0.1</v>
      </c>
      <c r="AK20" s="2"/>
      <c r="AL20" s="2"/>
      <c r="AM20" s="2"/>
      <c r="AN20" s="2"/>
      <c r="AO20" s="2"/>
      <c r="AP20" s="2"/>
      <c r="AQ20" s="2"/>
      <c r="AR20" s="2"/>
      <c r="AS20" s="2"/>
      <c r="AT20" s="2"/>
      <c r="AU20" s="2"/>
      <c r="AV20" s="2"/>
      <c r="AW20" s="2"/>
      <c r="AX20" s="2"/>
      <c r="AY20" s="2"/>
      <c r="AZ20" s="2"/>
      <c r="BA20" s="2"/>
      <c r="BB20" s="2"/>
      <c r="BC20" s="2"/>
      <c r="BD20" s="2"/>
      <c r="BE20" s="2"/>
    </row>
    <row r="21" spans="1:57" x14ac:dyDescent="0.35">
      <c r="A21" s="3"/>
      <c r="B21" s="87"/>
      <c r="C21" s="87">
        <f>SUM(E21:BI21)</f>
        <v>12181.479300000003</v>
      </c>
      <c r="D21" s="2"/>
      <c r="E21" s="2"/>
      <c r="F21" s="2"/>
      <c r="G21" s="2"/>
      <c r="H21" s="2"/>
      <c r="I21" s="2"/>
      <c r="J21" s="2"/>
      <c r="K21" s="2"/>
      <c r="L21" s="2"/>
      <c r="M21" s="2"/>
      <c r="N21" s="2"/>
      <c r="O21" s="89">
        <f>$B$17*O20/1000</f>
        <v>0</v>
      </c>
      <c r="P21" s="89">
        <f t="shared" ref="P21:AJ21" si="23">$B$17*P20/1000</f>
        <v>0</v>
      </c>
      <c r="Q21" s="89">
        <f t="shared" si="23"/>
        <v>0</v>
      </c>
      <c r="R21" s="89">
        <f t="shared" si="23"/>
        <v>0</v>
      </c>
      <c r="S21" s="89">
        <f t="shared" si="23"/>
        <v>0</v>
      </c>
      <c r="T21" s="89">
        <f t="shared" si="23"/>
        <v>0</v>
      </c>
      <c r="U21" s="89">
        <f t="shared" si="23"/>
        <v>609.07396500000004</v>
      </c>
      <c r="V21" s="89">
        <f t="shared" si="23"/>
        <v>0</v>
      </c>
      <c r="W21" s="89">
        <f t="shared" si="23"/>
        <v>0</v>
      </c>
      <c r="X21" s="89">
        <f t="shared" si="23"/>
        <v>0</v>
      </c>
      <c r="Y21" s="89">
        <f t="shared" si="23"/>
        <v>0</v>
      </c>
      <c r="Z21" s="89">
        <f t="shared" si="23"/>
        <v>0</v>
      </c>
      <c r="AA21" s="89">
        <f t="shared" si="23"/>
        <v>3654.4437900000003</v>
      </c>
      <c r="AB21" s="89">
        <f t="shared" si="23"/>
        <v>0</v>
      </c>
      <c r="AC21" s="89">
        <f t="shared" si="23"/>
        <v>0</v>
      </c>
      <c r="AD21" s="89">
        <f t="shared" si="23"/>
        <v>3654.4437900000003</v>
      </c>
      <c r="AE21" s="89">
        <f t="shared" si="23"/>
        <v>0</v>
      </c>
      <c r="AF21" s="89">
        <f t="shared" si="23"/>
        <v>0</v>
      </c>
      <c r="AG21" s="89">
        <f t="shared" si="23"/>
        <v>0</v>
      </c>
      <c r="AH21" s="89">
        <f t="shared" si="23"/>
        <v>3045.3698250000002</v>
      </c>
      <c r="AI21" s="89">
        <f t="shared" si="23"/>
        <v>0</v>
      </c>
      <c r="AJ21" s="89">
        <f t="shared" si="23"/>
        <v>1218.1479300000001</v>
      </c>
      <c r="AK21" s="2"/>
      <c r="AL21" s="2"/>
      <c r="AM21" s="2"/>
      <c r="AN21" s="2"/>
      <c r="AO21" s="2"/>
      <c r="AP21" s="2"/>
      <c r="AQ21" s="2"/>
      <c r="AR21" s="2"/>
      <c r="AS21" s="2"/>
      <c r="AT21" s="2"/>
      <c r="AU21" s="2"/>
      <c r="AV21" s="2"/>
      <c r="AW21" s="2"/>
      <c r="AX21" s="2"/>
      <c r="AY21" s="2"/>
      <c r="AZ21" s="2"/>
      <c r="BA21" s="2"/>
      <c r="BB21" s="2"/>
      <c r="BC21" s="2"/>
      <c r="BD21" s="2"/>
      <c r="BE21" s="2"/>
    </row>
    <row r="22" spans="1:57" ht="31" x14ac:dyDescent="0.35">
      <c r="A22" s="3" t="s">
        <v>1708</v>
      </c>
      <c r="B22" s="87">
        <f>'אומדן תקציבי'!F50</f>
        <v>13188839</v>
      </c>
      <c r="C22" s="87"/>
      <c r="D22" s="2">
        <f>AJ3-AA3</f>
        <v>9</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row>
    <row r="23" spans="1:57" x14ac:dyDescent="0.35">
      <c r="A23" s="3"/>
      <c r="B23" s="87"/>
      <c r="C23" s="87"/>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row>
    <row r="24" spans="1:57" x14ac:dyDescent="0.35">
      <c r="A24" s="3"/>
      <c r="B24" s="87"/>
      <c r="C24" s="87"/>
      <c r="D24" s="2"/>
      <c r="E24" s="2"/>
      <c r="F24" s="2"/>
      <c r="G24" s="2"/>
      <c r="H24" s="2"/>
      <c r="I24" s="2"/>
      <c r="J24" s="2"/>
      <c r="K24" s="2"/>
      <c r="L24" s="2"/>
      <c r="M24" s="2"/>
      <c r="N24" s="2"/>
      <c r="O24" s="2"/>
      <c r="P24" s="2"/>
      <c r="Q24" s="2"/>
      <c r="R24" s="2"/>
      <c r="S24" s="2"/>
      <c r="T24" s="2"/>
      <c r="U24" s="2"/>
      <c r="V24" s="2"/>
      <c r="W24" s="2"/>
      <c r="X24" s="2"/>
      <c r="Y24" s="2"/>
      <c r="Z24" s="2"/>
      <c r="AA24" s="2" t="s">
        <v>1709</v>
      </c>
      <c r="AB24" s="2"/>
      <c r="AC24" s="2"/>
      <c r="AD24" s="2"/>
      <c r="AE24" s="88"/>
      <c r="AF24" s="88"/>
      <c r="AG24" s="260" t="s">
        <v>1710</v>
      </c>
      <c r="AH24" s="261"/>
      <c r="AI24" s="88" t="s">
        <v>1711</v>
      </c>
      <c r="AJ24" s="88" t="s">
        <v>1711</v>
      </c>
      <c r="AK24" s="88" t="s">
        <v>1711</v>
      </c>
      <c r="AL24" s="88"/>
      <c r="AM24" s="88" t="s">
        <v>1712</v>
      </c>
      <c r="AN24" s="260" t="s">
        <v>1713</v>
      </c>
      <c r="AO24" s="262"/>
      <c r="AP24" s="262"/>
      <c r="AQ24" s="262"/>
      <c r="AR24" s="261"/>
      <c r="AS24" s="88"/>
      <c r="AT24" s="88"/>
      <c r="AU24" s="88"/>
      <c r="AV24" s="2"/>
      <c r="AW24" s="2"/>
      <c r="AX24" s="2"/>
      <c r="AY24" s="2"/>
      <c r="AZ24" s="2"/>
      <c r="BA24" s="2"/>
      <c r="BB24" s="2"/>
      <c r="BC24" s="2"/>
      <c r="BD24" s="2"/>
      <c r="BE24" s="2"/>
    </row>
    <row r="25" spans="1:57" x14ac:dyDescent="0.35">
      <c r="A25" s="3"/>
      <c r="B25" s="87"/>
      <c r="C25" s="88">
        <f>SUM(E25:BI25)</f>
        <v>1</v>
      </c>
      <c r="D25" s="2"/>
      <c r="E25" s="2"/>
      <c r="F25" s="2"/>
      <c r="G25" s="2"/>
      <c r="H25" s="2"/>
      <c r="I25" s="2"/>
      <c r="J25" s="2"/>
      <c r="K25" s="2"/>
      <c r="L25" s="2"/>
      <c r="M25" s="2"/>
      <c r="N25" s="2"/>
      <c r="O25" s="2"/>
      <c r="P25" s="2"/>
      <c r="Q25" s="2"/>
      <c r="R25" s="2"/>
      <c r="S25" s="2"/>
      <c r="T25" s="2"/>
      <c r="U25" s="2"/>
      <c r="V25" s="4"/>
      <c r="W25" s="2"/>
      <c r="X25" s="2"/>
      <c r="Y25" s="2"/>
      <c r="Z25" s="2"/>
      <c r="AA25" s="4">
        <v>0.15</v>
      </c>
      <c r="AB25" s="2"/>
      <c r="AC25" s="2"/>
      <c r="AD25" s="2"/>
      <c r="AE25" s="88"/>
      <c r="AF25" s="88"/>
      <c r="AG25" s="4">
        <v>0.15</v>
      </c>
      <c r="AH25" s="4">
        <v>0.15</v>
      </c>
      <c r="AI25" s="88">
        <v>0.1</v>
      </c>
      <c r="AJ25" s="88">
        <v>0.1</v>
      </c>
      <c r="AK25" s="88">
        <v>0.1</v>
      </c>
      <c r="AL25" s="88"/>
      <c r="AM25" s="88">
        <v>0.1</v>
      </c>
      <c r="AN25" s="88">
        <v>0.03</v>
      </c>
      <c r="AO25" s="88">
        <v>0.03</v>
      </c>
      <c r="AP25" s="88">
        <v>0.03</v>
      </c>
      <c r="AQ25" s="88">
        <v>0.03</v>
      </c>
      <c r="AR25" s="88">
        <v>0.03</v>
      </c>
      <c r="AS25" s="2"/>
      <c r="AT25" s="2"/>
      <c r="AU25" s="2"/>
      <c r="AV25" s="2"/>
      <c r="AW25" s="2"/>
      <c r="AX25" s="2"/>
      <c r="AY25" s="2"/>
      <c r="AZ25" s="2"/>
      <c r="BA25" s="2"/>
      <c r="BB25" s="2"/>
      <c r="BC25" s="2"/>
      <c r="BD25" s="2"/>
      <c r="BE25" s="2"/>
    </row>
    <row r="26" spans="1:57" x14ac:dyDescent="0.35">
      <c r="A26" s="3"/>
      <c r="B26" s="87"/>
      <c r="C26" s="87">
        <f>SUM(E26:BI26)</f>
        <v>13188.839000000002</v>
      </c>
      <c r="D26" s="2"/>
      <c r="E26" s="2"/>
      <c r="F26" s="2"/>
      <c r="G26" s="2"/>
      <c r="H26" s="2"/>
      <c r="I26" s="2"/>
      <c r="J26" s="2"/>
      <c r="K26" s="2"/>
      <c r="L26" s="2"/>
      <c r="M26" s="89"/>
      <c r="N26" s="89"/>
      <c r="O26" s="89"/>
      <c r="P26" s="89"/>
      <c r="Q26" s="89">
        <f t="shared" ref="Q26:AQ26" si="24">Q25*$B$22/1000</f>
        <v>0</v>
      </c>
      <c r="R26" s="89">
        <f t="shared" si="24"/>
        <v>0</v>
      </c>
      <c r="S26" s="89">
        <f t="shared" si="24"/>
        <v>0</v>
      </c>
      <c r="T26" s="89">
        <f t="shared" si="24"/>
        <v>0</v>
      </c>
      <c r="U26" s="89">
        <f t="shared" si="24"/>
        <v>0</v>
      </c>
      <c r="V26" s="89">
        <f t="shared" si="24"/>
        <v>0</v>
      </c>
      <c r="W26" s="89">
        <f t="shared" si="24"/>
        <v>0</v>
      </c>
      <c r="X26" s="89">
        <f t="shared" si="24"/>
        <v>0</v>
      </c>
      <c r="Y26" s="89">
        <f t="shared" si="24"/>
        <v>0</v>
      </c>
      <c r="Z26" s="89">
        <f t="shared" si="24"/>
        <v>0</v>
      </c>
      <c r="AA26" s="89">
        <f t="shared" si="24"/>
        <v>1978.3258499999999</v>
      </c>
      <c r="AB26" s="89">
        <f t="shared" si="24"/>
        <v>0</v>
      </c>
      <c r="AC26" s="89">
        <f t="shared" si="24"/>
        <v>0</v>
      </c>
      <c r="AD26" s="89">
        <f t="shared" si="24"/>
        <v>0</v>
      </c>
      <c r="AE26" s="89">
        <f t="shared" si="24"/>
        <v>0</v>
      </c>
      <c r="AF26" s="89">
        <f t="shared" si="24"/>
        <v>0</v>
      </c>
      <c r="AG26" s="89">
        <f t="shared" si="24"/>
        <v>1978.3258499999999</v>
      </c>
      <c r="AH26" s="89">
        <f t="shared" si="24"/>
        <v>1978.3258499999999</v>
      </c>
      <c r="AI26" s="89">
        <f t="shared" si="24"/>
        <v>1318.8839</v>
      </c>
      <c r="AJ26" s="89">
        <f t="shared" si="24"/>
        <v>1318.8839</v>
      </c>
      <c r="AK26" s="89">
        <f t="shared" si="24"/>
        <v>1318.8839</v>
      </c>
      <c r="AL26" s="89">
        <f t="shared" si="24"/>
        <v>0</v>
      </c>
      <c r="AM26" s="89">
        <f t="shared" si="24"/>
        <v>1318.8839</v>
      </c>
      <c r="AN26" s="89">
        <f t="shared" si="24"/>
        <v>395.66516999999999</v>
      </c>
      <c r="AO26" s="89">
        <f t="shared" si="24"/>
        <v>395.66516999999999</v>
      </c>
      <c r="AP26" s="89">
        <f t="shared" si="24"/>
        <v>395.66516999999999</v>
      </c>
      <c r="AQ26" s="89">
        <f t="shared" si="24"/>
        <v>395.66516999999999</v>
      </c>
      <c r="AR26" s="89">
        <f>AR25*$B$22/1000</f>
        <v>395.66516999999999</v>
      </c>
      <c r="AS26" s="89">
        <f t="shared" ref="AS26:AY26" si="25">AS25*$B$22/1000</f>
        <v>0</v>
      </c>
      <c r="AT26" s="89">
        <f t="shared" si="25"/>
        <v>0</v>
      </c>
      <c r="AU26" s="89">
        <f t="shared" si="25"/>
        <v>0</v>
      </c>
      <c r="AV26" s="89">
        <f t="shared" si="25"/>
        <v>0</v>
      </c>
      <c r="AW26" s="89">
        <f t="shared" si="25"/>
        <v>0</v>
      </c>
      <c r="AX26" s="89">
        <f t="shared" si="25"/>
        <v>0</v>
      </c>
      <c r="AY26" s="89">
        <f t="shared" si="25"/>
        <v>0</v>
      </c>
      <c r="AZ26" s="89"/>
      <c r="BA26" s="89"/>
      <c r="BB26" s="89"/>
      <c r="BC26" s="89"/>
      <c r="BD26" s="89"/>
      <c r="BE26" s="89"/>
    </row>
    <row r="27" spans="1:57" ht="31" x14ac:dyDescent="0.35">
      <c r="A27" s="3" t="s">
        <v>1714</v>
      </c>
      <c r="B27" s="87">
        <f>'אומדן תקציבי'!F87</f>
        <v>10310051.583000001</v>
      </c>
      <c r="C27" s="87"/>
      <c r="D27" s="2" t="e">
        <f>J3-#REF!</f>
        <v>#REF!</v>
      </c>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row>
    <row r="28" spans="1:57" ht="31" x14ac:dyDescent="0.35">
      <c r="A28" s="3" t="s">
        <v>1715</v>
      </c>
      <c r="B28" s="87"/>
      <c r="C28" s="87"/>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row>
    <row r="29" spans="1:57" x14ac:dyDescent="0.35">
      <c r="A29" s="3"/>
      <c r="B29" s="87"/>
      <c r="C29" s="88">
        <f>SUM(E29:BI29)</f>
        <v>0.99999999999999989</v>
      </c>
      <c r="D29" s="2"/>
      <c r="E29" s="2"/>
      <c r="F29" s="4">
        <v>0.5</v>
      </c>
      <c r="G29" s="2"/>
      <c r="H29" s="2"/>
      <c r="I29" s="2"/>
      <c r="J29" s="2"/>
      <c r="K29" s="2"/>
      <c r="L29" s="2"/>
      <c r="M29" s="2"/>
      <c r="N29" s="4"/>
      <c r="O29" s="4"/>
      <c r="P29" s="4"/>
      <c r="Q29" s="4"/>
      <c r="R29" s="4"/>
      <c r="S29" s="2"/>
      <c r="T29" s="2"/>
      <c r="U29" s="2"/>
      <c r="V29" s="2"/>
      <c r="W29" s="2"/>
      <c r="X29" s="2"/>
      <c r="Y29" s="2"/>
      <c r="Z29" s="2"/>
      <c r="AA29" s="2"/>
      <c r="AB29" s="2"/>
      <c r="AC29" s="2"/>
      <c r="AD29" s="2"/>
      <c r="AE29" s="2"/>
      <c r="AF29" s="2"/>
      <c r="AG29" s="2"/>
      <c r="AH29" s="2"/>
      <c r="AI29" s="2"/>
      <c r="AJ29" s="2"/>
      <c r="AK29" s="2"/>
      <c r="AL29" s="2"/>
      <c r="AM29" s="2"/>
      <c r="AN29" s="4">
        <v>0.1</v>
      </c>
      <c r="AO29" s="4">
        <v>0.1</v>
      </c>
      <c r="AP29" s="4">
        <v>0.1</v>
      </c>
      <c r="AQ29" s="4">
        <v>0.1</v>
      </c>
      <c r="AR29" s="4">
        <v>0.1</v>
      </c>
      <c r="AS29" s="2"/>
      <c r="AT29" s="2"/>
      <c r="AU29" s="2"/>
      <c r="AV29" s="2"/>
      <c r="AW29" s="2"/>
      <c r="AX29" s="2"/>
      <c r="AY29" s="2"/>
      <c r="AZ29" s="2"/>
      <c r="BA29" s="2"/>
      <c r="BB29" s="2"/>
      <c r="BC29" s="2"/>
      <c r="BD29" s="2"/>
      <c r="BE29" s="2"/>
    </row>
    <row r="30" spans="1:57" x14ac:dyDescent="0.35">
      <c r="A30" s="3"/>
      <c r="B30" s="87"/>
      <c r="C30" s="87">
        <f>SUM(E30:BI30)</f>
        <v>10155.025791500002</v>
      </c>
      <c r="D30" s="2"/>
      <c r="E30" s="2"/>
      <c r="F30" s="2">
        <v>5000</v>
      </c>
      <c r="G30" s="89">
        <f t="shared" ref="G30:M30" si="26">$B$27*G29/1000</f>
        <v>0</v>
      </c>
      <c r="H30" s="89">
        <f t="shared" si="26"/>
        <v>0</v>
      </c>
      <c r="I30" s="89">
        <f t="shared" si="26"/>
        <v>0</v>
      </c>
      <c r="J30" s="89">
        <f t="shared" si="26"/>
        <v>0</v>
      </c>
      <c r="K30" s="89">
        <f t="shared" si="26"/>
        <v>0</v>
      </c>
      <c r="L30" s="89">
        <f t="shared" si="26"/>
        <v>0</v>
      </c>
      <c r="M30" s="89">
        <f t="shared" si="26"/>
        <v>0</v>
      </c>
      <c r="N30" s="89">
        <f>$B$27*N29/1000</f>
        <v>0</v>
      </c>
      <c r="O30" s="89">
        <f t="shared" ref="O30:AY30" si="27">$B$27*O29/1000</f>
        <v>0</v>
      </c>
      <c r="P30" s="89">
        <f t="shared" si="27"/>
        <v>0</v>
      </c>
      <c r="Q30" s="89">
        <f t="shared" si="27"/>
        <v>0</v>
      </c>
      <c r="R30" s="89">
        <f t="shared" si="27"/>
        <v>0</v>
      </c>
      <c r="S30" s="89">
        <f t="shared" si="27"/>
        <v>0</v>
      </c>
      <c r="T30" s="89">
        <f t="shared" si="27"/>
        <v>0</v>
      </c>
      <c r="U30" s="89">
        <f t="shared" si="27"/>
        <v>0</v>
      </c>
      <c r="V30" s="89">
        <f t="shared" si="27"/>
        <v>0</v>
      </c>
      <c r="W30" s="89">
        <f t="shared" si="27"/>
        <v>0</v>
      </c>
      <c r="X30" s="89">
        <f t="shared" si="27"/>
        <v>0</v>
      </c>
      <c r="Y30" s="89">
        <f t="shared" si="27"/>
        <v>0</v>
      </c>
      <c r="Z30" s="89">
        <f t="shared" si="27"/>
        <v>0</v>
      </c>
      <c r="AA30" s="89">
        <f t="shared" si="27"/>
        <v>0</v>
      </c>
      <c r="AB30" s="89">
        <f t="shared" si="27"/>
        <v>0</v>
      </c>
      <c r="AC30" s="89">
        <f t="shared" si="27"/>
        <v>0</v>
      </c>
      <c r="AD30" s="89">
        <f t="shared" si="27"/>
        <v>0</v>
      </c>
      <c r="AE30" s="89">
        <f t="shared" si="27"/>
        <v>0</v>
      </c>
      <c r="AF30" s="89">
        <f t="shared" si="27"/>
        <v>0</v>
      </c>
      <c r="AG30" s="89">
        <f t="shared" si="27"/>
        <v>0</v>
      </c>
      <c r="AH30" s="89">
        <f t="shared" si="27"/>
        <v>0</v>
      </c>
      <c r="AI30" s="89">
        <f t="shared" si="27"/>
        <v>0</v>
      </c>
      <c r="AJ30" s="89">
        <f t="shared" si="27"/>
        <v>0</v>
      </c>
      <c r="AK30" s="89">
        <f t="shared" si="27"/>
        <v>0</v>
      </c>
      <c r="AL30" s="89">
        <f t="shared" si="27"/>
        <v>0</v>
      </c>
      <c r="AM30" s="89">
        <f t="shared" si="27"/>
        <v>0</v>
      </c>
      <c r="AN30" s="89">
        <f t="shared" si="27"/>
        <v>1031.0051583000002</v>
      </c>
      <c r="AO30" s="89">
        <f t="shared" si="27"/>
        <v>1031.0051583000002</v>
      </c>
      <c r="AP30" s="89">
        <f t="shared" si="27"/>
        <v>1031.0051583000002</v>
      </c>
      <c r="AQ30" s="89">
        <f t="shared" si="27"/>
        <v>1031.0051583000002</v>
      </c>
      <c r="AR30" s="89">
        <f t="shared" si="27"/>
        <v>1031.0051583000002</v>
      </c>
      <c r="AS30" s="89">
        <f t="shared" si="27"/>
        <v>0</v>
      </c>
      <c r="AT30" s="89">
        <f t="shared" si="27"/>
        <v>0</v>
      </c>
      <c r="AU30" s="89">
        <f t="shared" si="27"/>
        <v>0</v>
      </c>
      <c r="AV30" s="89">
        <f t="shared" si="27"/>
        <v>0</v>
      </c>
      <c r="AW30" s="89">
        <f t="shared" si="27"/>
        <v>0</v>
      </c>
      <c r="AX30" s="89">
        <f t="shared" si="27"/>
        <v>0</v>
      </c>
      <c r="AY30" s="89">
        <f t="shared" si="27"/>
        <v>0</v>
      </c>
      <c r="AZ30" s="89"/>
      <c r="BA30" s="89"/>
      <c r="BB30" s="89"/>
      <c r="BC30" s="89"/>
      <c r="BD30" s="89"/>
      <c r="BE30" s="89"/>
    </row>
    <row r="31" spans="1:57" x14ac:dyDescent="0.35">
      <c r="A31" s="3"/>
      <c r="B31" s="87"/>
      <c r="C31" s="87"/>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row>
    <row r="32" spans="1:57" ht="31" x14ac:dyDescent="0.35">
      <c r="A32" s="3" t="s">
        <v>1716</v>
      </c>
      <c r="B32" s="87">
        <f>'אומדן תקציבי'!F90</f>
        <v>3500000</v>
      </c>
      <c r="C32" s="87"/>
      <c r="D32" s="2">
        <f>AI3-Q3</f>
        <v>18</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row>
    <row r="33" spans="1:57" x14ac:dyDescent="0.35">
      <c r="A33" s="3"/>
      <c r="B33" s="87"/>
      <c r="C33" s="87"/>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row>
    <row r="34" spans="1:57" x14ac:dyDescent="0.35">
      <c r="A34" s="3"/>
      <c r="B34" s="87"/>
      <c r="C34" s="88">
        <f>SUM(E34:BI34)</f>
        <v>1.0000000000000002</v>
      </c>
      <c r="D34" s="2"/>
      <c r="E34" s="2"/>
      <c r="F34" s="2"/>
      <c r="G34" s="2"/>
      <c r="H34" s="2"/>
      <c r="I34" s="2"/>
      <c r="J34" s="2"/>
      <c r="K34" s="2"/>
      <c r="L34" s="2"/>
      <c r="M34" s="2"/>
      <c r="N34" s="2"/>
      <c r="O34" s="2"/>
      <c r="P34" s="2"/>
      <c r="Q34" s="2"/>
      <c r="R34" s="2"/>
      <c r="S34" s="2"/>
      <c r="T34" s="2"/>
      <c r="U34" s="88"/>
      <c r="V34" s="88">
        <f t="shared" ref="V34:AM34" si="28">1/18</f>
        <v>5.5555555555555552E-2</v>
      </c>
      <c r="W34" s="88">
        <f t="shared" si="28"/>
        <v>5.5555555555555552E-2</v>
      </c>
      <c r="X34" s="88">
        <f t="shared" si="28"/>
        <v>5.5555555555555552E-2</v>
      </c>
      <c r="Y34" s="88">
        <f t="shared" si="28"/>
        <v>5.5555555555555552E-2</v>
      </c>
      <c r="Z34" s="88">
        <f t="shared" si="28"/>
        <v>5.5555555555555552E-2</v>
      </c>
      <c r="AA34" s="88">
        <f t="shared" si="28"/>
        <v>5.5555555555555552E-2</v>
      </c>
      <c r="AB34" s="88">
        <f t="shared" si="28"/>
        <v>5.5555555555555552E-2</v>
      </c>
      <c r="AC34" s="88">
        <f t="shared" si="28"/>
        <v>5.5555555555555552E-2</v>
      </c>
      <c r="AD34" s="88">
        <f t="shared" si="28"/>
        <v>5.5555555555555552E-2</v>
      </c>
      <c r="AE34" s="88">
        <f t="shared" si="28"/>
        <v>5.5555555555555552E-2</v>
      </c>
      <c r="AF34" s="88">
        <f t="shared" si="28"/>
        <v>5.5555555555555552E-2</v>
      </c>
      <c r="AG34" s="88">
        <f t="shared" si="28"/>
        <v>5.5555555555555552E-2</v>
      </c>
      <c r="AH34" s="88">
        <f t="shared" si="28"/>
        <v>5.5555555555555552E-2</v>
      </c>
      <c r="AI34" s="88">
        <f t="shared" si="28"/>
        <v>5.5555555555555552E-2</v>
      </c>
      <c r="AJ34" s="88">
        <f t="shared" si="28"/>
        <v>5.5555555555555552E-2</v>
      </c>
      <c r="AK34" s="88">
        <f t="shared" si="28"/>
        <v>5.5555555555555552E-2</v>
      </c>
      <c r="AL34" s="88">
        <f t="shared" si="28"/>
        <v>5.5555555555555552E-2</v>
      </c>
      <c r="AM34" s="88">
        <f t="shared" si="28"/>
        <v>5.5555555555555552E-2</v>
      </c>
      <c r="AN34" s="88"/>
      <c r="AO34" s="88"/>
      <c r="AP34" s="88"/>
      <c r="AQ34" s="88"/>
      <c r="AR34" s="88"/>
      <c r="AS34" s="88"/>
      <c r="AT34" s="88"/>
      <c r="AU34" s="88"/>
      <c r="AV34" s="88"/>
      <c r="AW34" s="88"/>
      <c r="AX34" s="88"/>
      <c r="AY34" s="88"/>
      <c r="AZ34" s="88"/>
      <c r="BA34" s="88"/>
      <c r="BB34" s="88"/>
      <c r="BC34" s="88"/>
      <c r="BD34" s="88"/>
      <c r="BE34" s="88"/>
    </row>
    <row r="35" spans="1:57" x14ac:dyDescent="0.35">
      <c r="A35" s="3"/>
      <c r="B35" s="87"/>
      <c r="C35" s="87">
        <f>SUM(E35:BI35)</f>
        <v>3499.9999999999986</v>
      </c>
      <c r="D35" s="2"/>
      <c r="E35" s="2"/>
      <c r="F35" s="2"/>
      <c r="G35" s="2"/>
      <c r="H35" s="2"/>
      <c r="I35" s="2"/>
      <c r="J35" s="2"/>
      <c r="K35" s="2"/>
      <c r="L35" s="2"/>
      <c r="M35" s="2"/>
      <c r="N35" s="2"/>
      <c r="O35" s="2"/>
      <c r="P35" s="2"/>
      <c r="Q35" s="2"/>
      <c r="R35" s="2"/>
      <c r="S35" s="2"/>
      <c r="T35" s="2"/>
      <c r="U35" s="89">
        <f t="shared" ref="U35:AL35" si="29">U34*$B$32/1000</f>
        <v>0</v>
      </c>
      <c r="V35" s="89">
        <f t="shared" si="29"/>
        <v>194.44444444444443</v>
      </c>
      <c r="W35" s="89">
        <f t="shared" si="29"/>
        <v>194.44444444444443</v>
      </c>
      <c r="X35" s="89">
        <f t="shared" si="29"/>
        <v>194.44444444444443</v>
      </c>
      <c r="Y35" s="89">
        <f t="shared" si="29"/>
        <v>194.44444444444443</v>
      </c>
      <c r="Z35" s="89">
        <f t="shared" si="29"/>
        <v>194.44444444444443</v>
      </c>
      <c r="AA35" s="89">
        <f t="shared" si="29"/>
        <v>194.44444444444443</v>
      </c>
      <c r="AB35" s="89">
        <f t="shared" si="29"/>
        <v>194.44444444444443</v>
      </c>
      <c r="AC35" s="89">
        <f t="shared" si="29"/>
        <v>194.44444444444443</v>
      </c>
      <c r="AD35" s="89">
        <f t="shared" si="29"/>
        <v>194.44444444444443</v>
      </c>
      <c r="AE35" s="89">
        <f t="shared" si="29"/>
        <v>194.44444444444443</v>
      </c>
      <c r="AF35" s="89">
        <f t="shared" si="29"/>
        <v>194.44444444444443</v>
      </c>
      <c r="AG35" s="89">
        <f t="shared" si="29"/>
        <v>194.44444444444443</v>
      </c>
      <c r="AH35" s="89">
        <f t="shared" si="29"/>
        <v>194.44444444444443</v>
      </c>
      <c r="AI35" s="89">
        <f t="shared" si="29"/>
        <v>194.44444444444443</v>
      </c>
      <c r="AJ35" s="89">
        <f t="shared" si="29"/>
        <v>194.44444444444443</v>
      </c>
      <c r="AK35" s="89">
        <f t="shared" si="29"/>
        <v>194.44444444444443</v>
      </c>
      <c r="AL35" s="89">
        <f t="shared" si="29"/>
        <v>194.44444444444443</v>
      </c>
      <c r="AM35" s="89">
        <f>AM34*$B$32/1000</f>
        <v>194.44444444444443</v>
      </c>
      <c r="AN35" s="89"/>
      <c r="AO35" s="89"/>
      <c r="AP35" s="89"/>
      <c r="AQ35" s="89"/>
      <c r="AR35" s="89"/>
      <c r="AS35" s="89"/>
      <c r="AT35" s="89"/>
      <c r="AU35" s="89"/>
      <c r="AV35" s="89"/>
      <c r="AW35" s="89"/>
      <c r="AX35" s="89"/>
      <c r="AY35" s="89"/>
      <c r="AZ35" s="89"/>
      <c r="BA35" s="89"/>
      <c r="BB35" s="89"/>
      <c r="BC35" s="89"/>
      <c r="BD35" s="89"/>
      <c r="BE35" s="89"/>
    </row>
    <row r="36" spans="1:57" x14ac:dyDescent="0.35">
      <c r="A36" s="3"/>
      <c r="B36" s="87"/>
      <c r="C36" s="87"/>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89"/>
      <c r="AO36" s="89"/>
      <c r="AP36" s="89"/>
      <c r="AQ36" s="89"/>
      <c r="AR36" s="89"/>
      <c r="AS36" s="89"/>
      <c r="AT36" s="89"/>
      <c r="AU36" s="89"/>
      <c r="AV36" s="89"/>
      <c r="AW36" s="89"/>
      <c r="AX36" s="89"/>
      <c r="AY36" s="89"/>
      <c r="AZ36" s="89"/>
      <c r="BA36" s="89"/>
      <c r="BB36" s="89"/>
      <c r="BC36" s="89"/>
      <c r="BD36" s="89"/>
      <c r="BE36" s="89"/>
    </row>
    <row r="37" spans="1:57" ht="31" x14ac:dyDescent="0.35">
      <c r="A37" s="3" t="s">
        <v>1715</v>
      </c>
      <c r="B37" s="87"/>
      <c r="C37" s="87">
        <v>5000</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row>
    <row r="38" spans="1:57" x14ac:dyDescent="0.35">
      <c r="A38" s="3" t="s">
        <v>100</v>
      </c>
      <c r="B38" s="87">
        <f>SUM(B7:B37)</f>
        <v>73133257.871300012</v>
      </c>
      <c r="C38" s="87">
        <f>SUM(C6:C37)</f>
        <v>77984.2320798</v>
      </c>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row>
    <row r="39" spans="1:57" x14ac:dyDescent="0.35">
      <c r="A39" s="3" t="s">
        <v>100</v>
      </c>
      <c r="B39" s="2"/>
      <c r="C39" s="87">
        <f>SUM(E39:BI39)</f>
        <v>72984.2320798</v>
      </c>
      <c r="D39" s="2"/>
      <c r="E39" s="87">
        <f>SUM(E5:E38)</f>
        <v>0</v>
      </c>
      <c r="F39" s="87">
        <f t="shared" ref="F39:AY39" si="30">SUM(F5:F38)</f>
        <v>5000.5</v>
      </c>
      <c r="G39" s="87">
        <f t="shared" si="30"/>
        <v>0</v>
      </c>
      <c r="H39" s="87">
        <f t="shared" si="30"/>
        <v>0</v>
      </c>
      <c r="I39" s="87">
        <f t="shared" si="30"/>
        <v>0</v>
      </c>
      <c r="J39" s="87">
        <f t="shared" si="30"/>
        <v>0</v>
      </c>
      <c r="K39" s="87">
        <f t="shared" si="30"/>
        <v>1662.369497075</v>
      </c>
      <c r="L39" s="87">
        <f t="shared" si="30"/>
        <v>0</v>
      </c>
      <c r="M39" s="87">
        <f t="shared" si="30"/>
        <v>0</v>
      </c>
      <c r="N39" s="87">
        <f t="shared" si="30"/>
        <v>1151.636199415</v>
      </c>
      <c r="O39" s="87">
        <f t="shared" si="30"/>
        <v>1151.636199415</v>
      </c>
      <c r="P39" s="87">
        <f t="shared" si="30"/>
        <v>1151.636199415</v>
      </c>
      <c r="Q39" s="87">
        <f t="shared" si="30"/>
        <v>1151.636199415</v>
      </c>
      <c r="R39" s="87">
        <f t="shared" si="30"/>
        <v>1151.636199415</v>
      </c>
      <c r="S39" s="87">
        <f t="shared" si="30"/>
        <v>2047.9057500000001</v>
      </c>
      <c r="T39" s="87">
        <f t="shared" si="30"/>
        <v>3710.2752470750002</v>
      </c>
      <c r="U39" s="87">
        <f t="shared" si="30"/>
        <v>2271.493462075</v>
      </c>
      <c r="V39" s="87">
        <f t="shared" si="30"/>
        <v>194.49999999999997</v>
      </c>
      <c r="W39" s="87">
        <f t="shared" si="30"/>
        <v>194.49999999999997</v>
      </c>
      <c r="X39" s="87">
        <f t="shared" si="30"/>
        <v>194.49999999999997</v>
      </c>
      <c r="Y39" s="87">
        <f t="shared" si="30"/>
        <v>194.49999999999997</v>
      </c>
      <c r="Z39" s="87">
        <f t="shared" si="30"/>
        <v>194.49999999999997</v>
      </c>
      <c r="AA39" s="87">
        <f t="shared" si="30"/>
        <v>5827.7196400000003</v>
      </c>
      <c r="AB39" s="87">
        <f t="shared" si="30"/>
        <v>194.49999999999997</v>
      </c>
      <c r="AC39" s="87">
        <f t="shared" si="30"/>
        <v>194.49999999999997</v>
      </c>
      <c r="AD39" s="87">
        <f t="shared" si="30"/>
        <v>3849.2437900000004</v>
      </c>
      <c r="AE39" s="87">
        <f t="shared" si="30"/>
        <v>2925.0409999999997</v>
      </c>
      <c r="AF39" s="87">
        <f t="shared" si="30"/>
        <v>2925.0409999999997</v>
      </c>
      <c r="AG39" s="87">
        <f t="shared" si="30"/>
        <v>4903.51685</v>
      </c>
      <c r="AH39" s="87">
        <f t="shared" si="30"/>
        <v>7949.1366749999997</v>
      </c>
      <c r="AI39" s="87">
        <f t="shared" si="30"/>
        <v>4244.0248999999994</v>
      </c>
      <c r="AJ39" s="87">
        <f t="shared" si="30"/>
        <v>5462.2728299999999</v>
      </c>
      <c r="AK39" s="87">
        <f t="shared" si="30"/>
        <v>4244.0248999999994</v>
      </c>
      <c r="AL39" s="87">
        <f t="shared" si="30"/>
        <v>194.49999999999997</v>
      </c>
      <c r="AM39" s="87">
        <f t="shared" si="30"/>
        <v>1513.4838999999999</v>
      </c>
      <c r="AN39" s="87">
        <f t="shared" si="30"/>
        <v>1426.8003283000003</v>
      </c>
      <c r="AO39" s="87">
        <f t="shared" si="30"/>
        <v>1426.8003283000003</v>
      </c>
      <c r="AP39" s="87">
        <f t="shared" si="30"/>
        <v>1426.8003283000003</v>
      </c>
      <c r="AQ39" s="87">
        <f t="shared" si="30"/>
        <v>1426.8003283000003</v>
      </c>
      <c r="AR39" s="87">
        <f t="shared" si="30"/>
        <v>1426.8003283000003</v>
      </c>
      <c r="AS39" s="87">
        <f t="shared" si="30"/>
        <v>0</v>
      </c>
      <c r="AT39" s="87">
        <f t="shared" si="30"/>
        <v>0</v>
      </c>
      <c r="AU39" s="87">
        <f t="shared" si="30"/>
        <v>0</v>
      </c>
      <c r="AV39" s="87">
        <f t="shared" si="30"/>
        <v>0</v>
      </c>
      <c r="AW39" s="87">
        <f t="shared" si="30"/>
        <v>0</v>
      </c>
      <c r="AX39" s="87">
        <f t="shared" si="30"/>
        <v>0</v>
      </c>
      <c r="AY39" s="87">
        <f t="shared" si="30"/>
        <v>0</v>
      </c>
      <c r="AZ39" s="87"/>
      <c r="BA39" s="87"/>
      <c r="BB39" s="87"/>
      <c r="BC39" s="87"/>
      <c r="BD39" s="87"/>
      <c r="BE39" s="87"/>
    </row>
    <row r="41" spans="1:57" ht="46.5" x14ac:dyDescent="0.35">
      <c r="A41" s="1" t="s">
        <v>1717</v>
      </c>
      <c r="B41" s="87">
        <f>'אומדן תקציבי'!F93</f>
        <v>73133257.871299997</v>
      </c>
    </row>
    <row r="42" spans="1:57" x14ac:dyDescent="0.35">
      <c r="B42" s="95">
        <f>B41-B38</f>
        <v>0</v>
      </c>
    </row>
  </sheetData>
  <pageMargins left="0.7" right="0.7" top="0.75" bottom="0.75" header="0.3" footer="0.3"/>
  <headerFooter>
    <oddHeader>&amp;L&amp;"Calibri,Regular"&amp;D&amp;C&amp;"Calibri,Regular"&amp;A&amp;R&amp;"Calibri,Regular"issued to NTA as part of GW3</oddHeader>
    <oddFooter>&amp;L&amp;"Calibri,Regular"&amp;10&amp;F&amp;R&amp;"Calibri,Regular"&amp;P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4ABCD-22E6-41A5-877A-9F3B811ED79F}">
  <dimension ref="B2:CW30"/>
  <sheetViews>
    <sheetView workbookViewId="0"/>
  </sheetViews>
  <sheetFormatPr defaultColWidth="9.1796875" defaultRowHeight="14.5" x14ac:dyDescent="0.35"/>
  <cols>
    <col min="1" max="1" width="9.1796875" style="312"/>
    <col min="2" max="2" width="27.453125" style="312" bestFit="1" customWidth="1"/>
    <col min="3" max="3" width="31.1796875" style="312" bestFit="1" customWidth="1"/>
    <col min="4" max="4" width="14.81640625" style="312" customWidth="1"/>
    <col min="5" max="5" width="20.453125" style="312" bestFit="1" customWidth="1"/>
    <col min="6" max="101" width="3.1796875" style="312" customWidth="1"/>
    <col min="102" max="16384" width="9.1796875" style="312"/>
  </cols>
  <sheetData>
    <row r="2" spans="2:101" x14ac:dyDescent="0.35">
      <c r="B2" s="311" t="s">
        <v>1718</v>
      </c>
    </row>
    <row r="6" spans="2:101" ht="15" thickBot="1" x14ac:dyDescent="0.4">
      <c r="C6" s="311"/>
    </row>
    <row r="7" spans="2:101" x14ac:dyDescent="0.35">
      <c r="C7" s="311"/>
      <c r="F7" s="625">
        <v>2026</v>
      </c>
      <c r="G7" s="626"/>
      <c r="H7" s="626"/>
      <c r="I7" s="626"/>
      <c r="J7" s="626"/>
      <c r="K7" s="626"/>
      <c r="L7" s="626"/>
      <c r="M7" s="626"/>
      <c r="N7" s="626"/>
      <c r="O7" s="626"/>
      <c r="P7" s="626"/>
      <c r="Q7" s="627"/>
      <c r="R7" s="628">
        <v>2027</v>
      </c>
      <c r="S7" s="629"/>
      <c r="T7" s="629"/>
      <c r="U7" s="629"/>
      <c r="V7" s="629"/>
      <c r="W7" s="629"/>
      <c r="X7" s="629"/>
      <c r="Y7" s="629"/>
      <c r="Z7" s="629"/>
      <c r="AA7" s="629"/>
      <c r="AB7" s="629"/>
      <c r="AC7" s="630"/>
      <c r="AD7" s="625">
        <v>2028</v>
      </c>
      <c r="AE7" s="626"/>
      <c r="AF7" s="626"/>
      <c r="AG7" s="626"/>
      <c r="AH7" s="626"/>
      <c r="AI7" s="626"/>
      <c r="AJ7" s="626"/>
      <c r="AK7" s="626"/>
      <c r="AL7" s="626"/>
      <c r="AM7" s="626"/>
      <c r="AN7" s="626"/>
      <c r="AO7" s="627"/>
      <c r="AP7" s="628">
        <v>2029</v>
      </c>
      <c r="AQ7" s="629"/>
      <c r="AR7" s="629"/>
      <c r="AS7" s="629"/>
      <c r="AT7" s="629"/>
      <c r="AU7" s="629"/>
      <c r="AV7" s="629"/>
      <c r="AW7" s="629"/>
      <c r="AX7" s="629"/>
      <c r="AY7" s="629"/>
      <c r="AZ7" s="629"/>
      <c r="BA7" s="630"/>
      <c r="BB7" s="625">
        <v>2030</v>
      </c>
      <c r="BC7" s="626"/>
      <c r="BD7" s="626"/>
      <c r="BE7" s="626"/>
      <c r="BF7" s="626"/>
      <c r="BG7" s="626"/>
      <c r="BH7" s="626"/>
      <c r="BI7" s="626"/>
      <c r="BJ7" s="626"/>
      <c r="BK7" s="626"/>
      <c r="BL7" s="626"/>
      <c r="BM7" s="627"/>
      <c r="BN7" s="628">
        <v>2031</v>
      </c>
      <c r="BO7" s="629"/>
      <c r="BP7" s="629"/>
      <c r="BQ7" s="629"/>
      <c r="BR7" s="629"/>
      <c r="BS7" s="629"/>
      <c r="BT7" s="629"/>
      <c r="BU7" s="629"/>
      <c r="BV7" s="629"/>
      <c r="BW7" s="629"/>
      <c r="BX7" s="629"/>
      <c r="BY7" s="630"/>
      <c r="BZ7" s="625">
        <v>2032</v>
      </c>
      <c r="CA7" s="626"/>
      <c r="CB7" s="626"/>
      <c r="CC7" s="626"/>
      <c r="CD7" s="626"/>
      <c r="CE7" s="626"/>
      <c r="CF7" s="626"/>
      <c r="CG7" s="626"/>
      <c r="CH7" s="626"/>
      <c r="CI7" s="626"/>
      <c r="CJ7" s="626"/>
      <c r="CK7" s="627"/>
      <c r="CL7" s="628">
        <v>2033</v>
      </c>
      <c r="CM7" s="629"/>
      <c r="CN7" s="629"/>
      <c r="CO7" s="629"/>
      <c r="CP7" s="629"/>
      <c r="CQ7" s="629"/>
      <c r="CR7" s="629"/>
      <c r="CS7" s="629"/>
      <c r="CT7" s="629"/>
      <c r="CU7" s="629"/>
      <c r="CV7" s="629"/>
      <c r="CW7" s="630"/>
    </row>
    <row r="8" spans="2:101" s="313" customFormat="1" ht="13" x14ac:dyDescent="0.3">
      <c r="C8" s="314"/>
      <c r="F8" s="315">
        <v>46023</v>
      </c>
      <c r="G8" s="316">
        <v>46054</v>
      </c>
      <c r="H8" s="316">
        <v>46082</v>
      </c>
      <c r="I8" s="316">
        <v>46113</v>
      </c>
      <c r="J8" s="316">
        <v>46143</v>
      </c>
      <c r="K8" s="316">
        <v>46174</v>
      </c>
      <c r="L8" s="316">
        <v>46204</v>
      </c>
      <c r="M8" s="316">
        <v>46235</v>
      </c>
      <c r="N8" s="316">
        <v>46266</v>
      </c>
      <c r="O8" s="316">
        <v>46296</v>
      </c>
      <c r="P8" s="316">
        <v>46327</v>
      </c>
      <c r="Q8" s="317">
        <v>46357</v>
      </c>
      <c r="R8" s="315">
        <v>46388</v>
      </c>
      <c r="S8" s="316">
        <v>46419</v>
      </c>
      <c r="T8" s="316">
        <v>46447</v>
      </c>
      <c r="U8" s="316">
        <v>46478</v>
      </c>
      <c r="V8" s="316">
        <v>46508</v>
      </c>
      <c r="W8" s="316">
        <v>46539</v>
      </c>
      <c r="X8" s="316">
        <v>46569</v>
      </c>
      <c r="Y8" s="316">
        <v>46600</v>
      </c>
      <c r="Z8" s="316">
        <v>46631</v>
      </c>
      <c r="AA8" s="316">
        <v>46661</v>
      </c>
      <c r="AB8" s="316">
        <v>46692</v>
      </c>
      <c r="AC8" s="317">
        <v>46722</v>
      </c>
      <c r="AD8" s="315">
        <v>46753</v>
      </c>
      <c r="AE8" s="316">
        <v>46784</v>
      </c>
      <c r="AF8" s="316">
        <v>46813</v>
      </c>
      <c r="AG8" s="316">
        <v>46844</v>
      </c>
      <c r="AH8" s="316">
        <v>46874</v>
      </c>
      <c r="AI8" s="316">
        <v>46905</v>
      </c>
      <c r="AJ8" s="316">
        <v>46935</v>
      </c>
      <c r="AK8" s="316">
        <v>46966</v>
      </c>
      <c r="AL8" s="316">
        <v>46997</v>
      </c>
      <c r="AM8" s="316">
        <v>47027</v>
      </c>
      <c r="AN8" s="316">
        <v>47058</v>
      </c>
      <c r="AO8" s="317">
        <v>47088</v>
      </c>
      <c r="AP8" s="315">
        <v>47119</v>
      </c>
      <c r="AQ8" s="316">
        <v>47150</v>
      </c>
      <c r="AR8" s="316">
        <v>47178</v>
      </c>
      <c r="AS8" s="316">
        <v>47209</v>
      </c>
      <c r="AT8" s="316">
        <v>47239</v>
      </c>
      <c r="AU8" s="316">
        <v>47270</v>
      </c>
      <c r="AV8" s="316">
        <v>47300</v>
      </c>
      <c r="AW8" s="316">
        <v>47331</v>
      </c>
      <c r="AX8" s="316">
        <v>47362</v>
      </c>
      <c r="AY8" s="316">
        <v>47392</v>
      </c>
      <c r="AZ8" s="316">
        <v>47423</v>
      </c>
      <c r="BA8" s="317">
        <v>47453</v>
      </c>
      <c r="BB8" s="315">
        <v>47484</v>
      </c>
      <c r="BC8" s="316">
        <v>47515</v>
      </c>
      <c r="BD8" s="316">
        <v>47543</v>
      </c>
      <c r="BE8" s="316">
        <v>47574</v>
      </c>
      <c r="BF8" s="316">
        <v>47604</v>
      </c>
      <c r="BG8" s="316">
        <v>47635</v>
      </c>
      <c r="BH8" s="316">
        <v>47665</v>
      </c>
      <c r="BI8" s="316">
        <v>47696</v>
      </c>
      <c r="BJ8" s="316">
        <v>47727</v>
      </c>
      <c r="BK8" s="316">
        <v>47757</v>
      </c>
      <c r="BL8" s="316">
        <v>47788</v>
      </c>
      <c r="BM8" s="317">
        <v>47818</v>
      </c>
      <c r="BN8" s="315">
        <v>47849</v>
      </c>
      <c r="BO8" s="316">
        <v>47880</v>
      </c>
      <c r="BP8" s="316">
        <v>47908</v>
      </c>
      <c r="BQ8" s="316">
        <v>47939</v>
      </c>
      <c r="BR8" s="316">
        <v>47969</v>
      </c>
      <c r="BS8" s="316">
        <v>48000</v>
      </c>
      <c r="BT8" s="316">
        <v>48030</v>
      </c>
      <c r="BU8" s="316">
        <v>48061</v>
      </c>
      <c r="BV8" s="316">
        <v>48092</v>
      </c>
      <c r="BW8" s="316">
        <v>48122</v>
      </c>
      <c r="BX8" s="316">
        <v>48153</v>
      </c>
      <c r="BY8" s="317">
        <v>48183</v>
      </c>
      <c r="BZ8" s="315">
        <v>48214</v>
      </c>
      <c r="CA8" s="316">
        <v>48245</v>
      </c>
      <c r="CB8" s="316">
        <v>48274</v>
      </c>
      <c r="CC8" s="316">
        <v>48305</v>
      </c>
      <c r="CD8" s="316">
        <v>48335</v>
      </c>
      <c r="CE8" s="316">
        <v>48366</v>
      </c>
      <c r="CF8" s="316">
        <v>48396</v>
      </c>
      <c r="CG8" s="316">
        <v>48427</v>
      </c>
      <c r="CH8" s="316">
        <v>48458</v>
      </c>
      <c r="CI8" s="316">
        <v>48488</v>
      </c>
      <c r="CJ8" s="316">
        <v>48519</v>
      </c>
      <c r="CK8" s="317">
        <v>48549</v>
      </c>
      <c r="CL8" s="315">
        <v>48580</v>
      </c>
      <c r="CM8" s="316">
        <v>48611</v>
      </c>
      <c r="CN8" s="316">
        <v>48639</v>
      </c>
      <c r="CO8" s="316">
        <v>48670</v>
      </c>
      <c r="CP8" s="316">
        <v>48700</v>
      </c>
      <c r="CQ8" s="316">
        <v>48731</v>
      </c>
      <c r="CR8" s="316">
        <v>48761</v>
      </c>
      <c r="CS8" s="316">
        <v>48792</v>
      </c>
      <c r="CT8" s="316">
        <v>48823</v>
      </c>
      <c r="CU8" s="316">
        <v>48853</v>
      </c>
      <c r="CV8" s="316">
        <v>48884</v>
      </c>
      <c r="CW8" s="317">
        <v>48914</v>
      </c>
    </row>
    <row r="9" spans="2:101" x14ac:dyDescent="0.35">
      <c r="D9" s="312" t="s">
        <v>1719</v>
      </c>
      <c r="E9" s="312" t="s">
        <v>1720</v>
      </c>
      <c r="F9" s="318"/>
      <c r="Q9" s="319"/>
      <c r="R9" s="318"/>
      <c r="AC9" s="319"/>
      <c r="AD9" s="318"/>
      <c r="AO9" s="319"/>
      <c r="AP9" s="318"/>
      <c r="BA9" s="319"/>
      <c r="BB9" s="318"/>
      <c r="BM9" s="319"/>
      <c r="BN9" s="318"/>
      <c r="BY9" s="319"/>
      <c r="BZ9" s="318"/>
      <c r="CK9" s="319"/>
      <c r="CL9" s="318"/>
      <c r="CW9" s="319"/>
    </row>
    <row r="10" spans="2:101" x14ac:dyDescent="0.35">
      <c r="C10" s="320" t="s">
        <v>1721</v>
      </c>
      <c r="D10" s="321">
        <v>46023</v>
      </c>
      <c r="E10" s="321">
        <v>46762</v>
      </c>
      <c r="F10" s="322">
        <v>46023</v>
      </c>
      <c r="G10" s="323">
        <v>46054</v>
      </c>
      <c r="H10" s="323">
        <v>46082</v>
      </c>
      <c r="I10" s="323">
        <v>46113</v>
      </c>
      <c r="J10" s="323">
        <v>46143</v>
      </c>
      <c r="K10" s="323">
        <v>46174</v>
      </c>
      <c r="L10" s="323">
        <v>46204</v>
      </c>
      <c r="M10" s="323">
        <v>46235</v>
      </c>
      <c r="N10" s="323">
        <v>46266</v>
      </c>
      <c r="O10" s="323">
        <v>46296</v>
      </c>
      <c r="P10" s="323">
        <v>46327</v>
      </c>
      <c r="Q10" s="324">
        <v>46357</v>
      </c>
      <c r="R10" s="322">
        <v>46388</v>
      </c>
      <c r="S10" s="323">
        <v>46419</v>
      </c>
      <c r="T10" s="323">
        <v>46447</v>
      </c>
      <c r="U10" s="323">
        <v>46478</v>
      </c>
      <c r="V10" s="323">
        <v>46508</v>
      </c>
      <c r="W10" s="323">
        <v>46539</v>
      </c>
      <c r="X10" s="323">
        <v>46569</v>
      </c>
      <c r="Y10" s="323">
        <v>46600</v>
      </c>
      <c r="Z10" s="323">
        <v>46631</v>
      </c>
      <c r="AA10" s="323">
        <v>46661</v>
      </c>
      <c r="AB10" s="323">
        <v>46692</v>
      </c>
      <c r="AC10" s="324">
        <v>46722</v>
      </c>
      <c r="AD10" s="322">
        <v>46753</v>
      </c>
      <c r="AE10" s="323">
        <v>46784</v>
      </c>
      <c r="AF10" s="323">
        <v>46813</v>
      </c>
      <c r="AG10" s="323">
        <v>46844</v>
      </c>
      <c r="AH10" s="323">
        <v>46874</v>
      </c>
      <c r="AI10" s="323">
        <v>46905</v>
      </c>
      <c r="AJ10" s="323">
        <v>46935</v>
      </c>
      <c r="AK10" s="323">
        <v>46966</v>
      </c>
      <c r="AL10" s="323">
        <v>46997</v>
      </c>
      <c r="AM10" s="323">
        <v>47027</v>
      </c>
      <c r="AN10" s="323">
        <v>47058</v>
      </c>
      <c r="AO10" s="324">
        <v>47088</v>
      </c>
      <c r="AP10" s="322">
        <v>47119</v>
      </c>
      <c r="AQ10" s="323">
        <v>47150</v>
      </c>
      <c r="AR10" s="323">
        <v>47178</v>
      </c>
      <c r="AS10" s="323">
        <v>47209</v>
      </c>
      <c r="AT10" s="323">
        <v>47239</v>
      </c>
      <c r="AU10" s="323">
        <v>47270</v>
      </c>
      <c r="AV10" s="323">
        <v>47300</v>
      </c>
      <c r="AW10" s="323">
        <v>47331</v>
      </c>
      <c r="AX10" s="323">
        <v>47362</v>
      </c>
      <c r="AY10" s="323">
        <v>47392</v>
      </c>
      <c r="AZ10" s="323">
        <v>47423</v>
      </c>
      <c r="BA10" s="324">
        <v>47453</v>
      </c>
      <c r="BB10" s="322">
        <v>47484</v>
      </c>
      <c r="BC10" s="323">
        <v>47515</v>
      </c>
      <c r="BD10" s="323">
        <v>47543</v>
      </c>
      <c r="BE10" s="323">
        <v>47574</v>
      </c>
      <c r="BF10" s="323">
        <v>47604</v>
      </c>
      <c r="BG10" s="323">
        <v>47635</v>
      </c>
      <c r="BH10" s="323">
        <v>47665</v>
      </c>
      <c r="BI10" s="323">
        <v>47696</v>
      </c>
      <c r="BJ10" s="323">
        <v>47727</v>
      </c>
      <c r="BK10" s="323">
        <v>47757</v>
      </c>
      <c r="BL10" s="323">
        <v>47788</v>
      </c>
      <c r="BM10" s="324">
        <v>47818</v>
      </c>
      <c r="BN10" s="322">
        <v>47849</v>
      </c>
      <c r="BO10" s="323">
        <v>47880</v>
      </c>
      <c r="BP10" s="323">
        <v>47908</v>
      </c>
      <c r="BQ10" s="323">
        <v>47939</v>
      </c>
      <c r="BR10" s="323">
        <v>47969</v>
      </c>
      <c r="BS10" s="323">
        <v>48000</v>
      </c>
      <c r="BT10" s="323">
        <v>48030</v>
      </c>
      <c r="BU10" s="323">
        <v>48061</v>
      </c>
      <c r="BV10" s="323">
        <v>48092</v>
      </c>
      <c r="BW10" s="323">
        <v>48122</v>
      </c>
      <c r="BX10" s="323">
        <v>48153</v>
      </c>
      <c r="BY10" s="324">
        <v>48183</v>
      </c>
      <c r="BZ10" s="322">
        <v>48214</v>
      </c>
      <c r="CA10" s="323">
        <v>48245</v>
      </c>
      <c r="CB10" s="323">
        <v>48274</v>
      </c>
      <c r="CC10" s="323">
        <v>48305</v>
      </c>
      <c r="CD10" s="323">
        <v>48335</v>
      </c>
      <c r="CE10" s="323">
        <v>48366</v>
      </c>
      <c r="CF10" s="323">
        <v>48396</v>
      </c>
      <c r="CG10" s="323">
        <v>48427</v>
      </c>
      <c r="CH10" s="323">
        <v>48458</v>
      </c>
      <c r="CI10" s="323">
        <v>48488</v>
      </c>
      <c r="CJ10" s="323">
        <v>48519</v>
      </c>
      <c r="CK10" s="324">
        <v>48549</v>
      </c>
      <c r="CL10" s="322">
        <v>48580</v>
      </c>
      <c r="CM10" s="323">
        <v>48611</v>
      </c>
      <c r="CN10" s="323">
        <v>48639</v>
      </c>
      <c r="CO10" s="323">
        <v>48670</v>
      </c>
      <c r="CP10" s="323">
        <v>48700</v>
      </c>
      <c r="CQ10" s="323">
        <v>48731</v>
      </c>
      <c r="CR10" s="323">
        <v>48761</v>
      </c>
      <c r="CS10" s="323">
        <v>48792</v>
      </c>
      <c r="CT10" s="323">
        <v>48823</v>
      </c>
      <c r="CU10" s="323">
        <v>48853</v>
      </c>
      <c r="CV10" s="323">
        <v>48884</v>
      </c>
      <c r="CW10" s="324">
        <v>48914</v>
      </c>
    </row>
    <row r="11" spans="2:101" x14ac:dyDescent="0.35">
      <c r="C11" s="320" t="s">
        <v>1722</v>
      </c>
      <c r="D11" s="321">
        <v>47296</v>
      </c>
      <c r="E11" s="321">
        <v>47983</v>
      </c>
      <c r="F11" s="322">
        <v>46023</v>
      </c>
      <c r="G11" s="323">
        <v>46054</v>
      </c>
      <c r="H11" s="323">
        <v>46082</v>
      </c>
      <c r="I11" s="323">
        <v>46113</v>
      </c>
      <c r="J11" s="323">
        <v>46143</v>
      </c>
      <c r="K11" s="323">
        <v>46174</v>
      </c>
      <c r="L11" s="323">
        <v>46204</v>
      </c>
      <c r="M11" s="323">
        <v>46235</v>
      </c>
      <c r="N11" s="323">
        <v>46266</v>
      </c>
      <c r="O11" s="323">
        <v>46296</v>
      </c>
      <c r="P11" s="323">
        <v>46327</v>
      </c>
      <c r="Q11" s="324">
        <v>46357</v>
      </c>
      <c r="R11" s="322">
        <v>46388</v>
      </c>
      <c r="S11" s="323">
        <v>46419</v>
      </c>
      <c r="T11" s="323">
        <v>46447</v>
      </c>
      <c r="U11" s="323">
        <v>46478</v>
      </c>
      <c r="V11" s="323">
        <v>46508</v>
      </c>
      <c r="W11" s="323">
        <v>46539</v>
      </c>
      <c r="X11" s="323">
        <v>46569</v>
      </c>
      <c r="Y11" s="323">
        <v>46600</v>
      </c>
      <c r="Z11" s="323">
        <v>46631</v>
      </c>
      <c r="AA11" s="323">
        <v>46661</v>
      </c>
      <c r="AB11" s="323">
        <v>46692</v>
      </c>
      <c r="AC11" s="324">
        <v>46722</v>
      </c>
      <c r="AD11" s="322">
        <v>46753</v>
      </c>
      <c r="AE11" s="323">
        <v>46784</v>
      </c>
      <c r="AF11" s="323">
        <v>46813</v>
      </c>
      <c r="AG11" s="323">
        <v>46844</v>
      </c>
      <c r="AH11" s="323">
        <v>46874</v>
      </c>
      <c r="AI11" s="323">
        <v>46905</v>
      </c>
      <c r="AJ11" s="323">
        <v>46935</v>
      </c>
      <c r="AK11" s="323">
        <v>46966</v>
      </c>
      <c r="AL11" s="323">
        <v>46997</v>
      </c>
      <c r="AM11" s="323">
        <v>47027</v>
      </c>
      <c r="AN11" s="323">
        <v>47058</v>
      </c>
      <c r="AO11" s="324">
        <v>47088</v>
      </c>
      <c r="AP11" s="322">
        <v>47119</v>
      </c>
      <c r="AQ11" s="323">
        <v>47150</v>
      </c>
      <c r="AR11" s="323">
        <v>47178</v>
      </c>
      <c r="AS11" s="323">
        <v>47209</v>
      </c>
      <c r="AT11" s="323">
        <v>47239</v>
      </c>
      <c r="AU11" s="323">
        <v>47270</v>
      </c>
      <c r="AV11" s="323">
        <v>47300</v>
      </c>
      <c r="AW11" s="323">
        <v>47331</v>
      </c>
      <c r="AX11" s="323">
        <v>47362</v>
      </c>
      <c r="AY11" s="323">
        <v>47392</v>
      </c>
      <c r="AZ11" s="323">
        <v>47423</v>
      </c>
      <c r="BA11" s="324">
        <v>47453</v>
      </c>
      <c r="BB11" s="322">
        <v>47484</v>
      </c>
      <c r="BC11" s="323">
        <v>47515</v>
      </c>
      <c r="BD11" s="323">
        <v>47543</v>
      </c>
      <c r="BE11" s="323">
        <v>47574</v>
      </c>
      <c r="BF11" s="323">
        <v>47604</v>
      </c>
      <c r="BG11" s="323">
        <v>47635</v>
      </c>
      <c r="BH11" s="323">
        <v>47665</v>
      </c>
      <c r="BI11" s="323">
        <v>47696</v>
      </c>
      <c r="BJ11" s="323">
        <v>47727</v>
      </c>
      <c r="BK11" s="323">
        <v>47757</v>
      </c>
      <c r="BL11" s="323">
        <v>47788</v>
      </c>
      <c r="BM11" s="324">
        <v>47818</v>
      </c>
      <c r="BN11" s="322">
        <v>47849</v>
      </c>
      <c r="BO11" s="323">
        <v>47880</v>
      </c>
      <c r="BP11" s="323">
        <v>47908</v>
      </c>
      <c r="BQ11" s="323">
        <v>47939</v>
      </c>
      <c r="BR11" s="323">
        <v>47969</v>
      </c>
      <c r="BS11" s="323">
        <v>48000</v>
      </c>
      <c r="BT11" s="323">
        <v>48030</v>
      </c>
      <c r="BU11" s="323">
        <v>48061</v>
      </c>
      <c r="BV11" s="323">
        <v>48092</v>
      </c>
      <c r="BW11" s="323">
        <v>48122</v>
      </c>
      <c r="BX11" s="323">
        <v>48153</v>
      </c>
      <c r="BY11" s="324">
        <v>48183</v>
      </c>
      <c r="BZ11" s="322">
        <v>48214</v>
      </c>
      <c r="CA11" s="323">
        <v>48245</v>
      </c>
      <c r="CB11" s="323">
        <v>48274</v>
      </c>
      <c r="CC11" s="323">
        <v>48305</v>
      </c>
      <c r="CD11" s="323">
        <v>48335</v>
      </c>
      <c r="CE11" s="323">
        <v>48366</v>
      </c>
      <c r="CF11" s="323">
        <v>48396</v>
      </c>
      <c r="CG11" s="323">
        <v>48427</v>
      </c>
      <c r="CH11" s="323">
        <v>48458</v>
      </c>
      <c r="CI11" s="323">
        <v>48488</v>
      </c>
      <c r="CJ11" s="323">
        <v>48519</v>
      </c>
      <c r="CK11" s="324">
        <v>48549</v>
      </c>
      <c r="CL11" s="322">
        <v>48580</v>
      </c>
      <c r="CM11" s="323">
        <v>48611</v>
      </c>
      <c r="CN11" s="323">
        <v>48639</v>
      </c>
      <c r="CO11" s="323">
        <v>48670</v>
      </c>
      <c r="CP11" s="323">
        <v>48700</v>
      </c>
      <c r="CQ11" s="323">
        <v>48731</v>
      </c>
      <c r="CR11" s="323">
        <v>48761</v>
      </c>
      <c r="CS11" s="323">
        <v>48792</v>
      </c>
      <c r="CT11" s="323">
        <v>48823</v>
      </c>
      <c r="CU11" s="323">
        <v>48853</v>
      </c>
      <c r="CV11" s="323">
        <v>48884</v>
      </c>
      <c r="CW11" s="324">
        <v>48914</v>
      </c>
    </row>
    <row r="12" spans="2:101" x14ac:dyDescent="0.35">
      <c r="C12" s="320" t="s">
        <v>1723</v>
      </c>
      <c r="D12" s="321">
        <v>46658</v>
      </c>
      <c r="E12" s="321">
        <v>47802</v>
      </c>
      <c r="F12" s="322">
        <v>46023</v>
      </c>
      <c r="G12" s="323">
        <v>46054</v>
      </c>
      <c r="H12" s="323">
        <v>46082</v>
      </c>
      <c r="I12" s="323">
        <v>46113</v>
      </c>
      <c r="J12" s="323">
        <v>46143</v>
      </c>
      <c r="K12" s="323">
        <v>46174</v>
      </c>
      <c r="L12" s="323">
        <v>46204</v>
      </c>
      <c r="M12" s="323">
        <v>46235</v>
      </c>
      <c r="N12" s="323">
        <v>46266</v>
      </c>
      <c r="O12" s="323">
        <v>46296</v>
      </c>
      <c r="P12" s="323">
        <v>46327</v>
      </c>
      <c r="Q12" s="324">
        <v>46357</v>
      </c>
      <c r="R12" s="322">
        <v>46388</v>
      </c>
      <c r="S12" s="323">
        <v>46419</v>
      </c>
      <c r="T12" s="323">
        <v>46447</v>
      </c>
      <c r="U12" s="323">
        <v>46478</v>
      </c>
      <c r="V12" s="323">
        <v>46508</v>
      </c>
      <c r="W12" s="323">
        <v>46539</v>
      </c>
      <c r="X12" s="323">
        <v>46569</v>
      </c>
      <c r="Y12" s="323">
        <v>46600</v>
      </c>
      <c r="Z12" s="323">
        <v>46631</v>
      </c>
      <c r="AA12" s="323">
        <v>46661</v>
      </c>
      <c r="AB12" s="323">
        <v>46692</v>
      </c>
      <c r="AC12" s="324">
        <v>46722</v>
      </c>
      <c r="AD12" s="322">
        <v>46753</v>
      </c>
      <c r="AE12" s="323">
        <v>46784</v>
      </c>
      <c r="AF12" s="323">
        <v>46813</v>
      </c>
      <c r="AG12" s="323">
        <v>46844</v>
      </c>
      <c r="AH12" s="323">
        <v>46874</v>
      </c>
      <c r="AI12" s="323">
        <v>46905</v>
      </c>
      <c r="AJ12" s="323">
        <v>46935</v>
      </c>
      <c r="AK12" s="323">
        <v>46966</v>
      </c>
      <c r="AL12" s="323">
        <v>46997</v>
      </c>
      <c r="AM12" s="323">
        <v>47027</v>
      </c>
      <c r="AN12" s="323">
        <v>47058</v>
      </c>
      <c r="AO12" s="324">
        <v>47088</v>
      </c>
      <c r="AP12" s="322">
        <v>47119</v>
      </c>
      <c r="AQ12" s="323">
        <v>47150</v>
      </c>
      <c r="AR12" s="323">
        <v>47178</v>
      </c>
      <c r="AS12" s="323">
        <v>47209</v>
      </c>
      <c r="AT12" s="323">
        <v>47239</v>
      </c>
      <c r="AU12" s="323">
        <v>47270</v>
      </c>
      <c r="AV12" s="323">
        <v>47300</v>
      </c>
      <c r="AW12" s="323">
        <v>47331</v>
      </c>
      <c r="AX12" s="323">
        <v>47362</v>
      </c>
      <c r="AY12" s="323">
        <v>47392</v>
      </c>
      <c r="AZ12" s="323">
        <v>47423</v>
      </c>
      <c r="BA12" s="324">
        <v>47453</v>
      </c>
      <c r="BB12" s="322">
        <v>47484</v>
      </c>
      <c r="BC12" s="323">
        <v>47515</v>
      </c>
      <c r="BD12" s="323">
        <v>47543</v>
      </c>
      <c r="BE12" s="323">
        <v>47574</v>
      </c>
      <c r="BF12" s="323">
        <v>47604</v>
      </c>
      <c r="BG12" s="323">
        <v>47635</v>
      </c>
      <c r="BH12" s="323">
        <v>47665</v>
      </c>
      <c r="BI12" s="323">
        <v>47696</v>
      </c>
      <c r="BJ12" s="323">
        <v>47727</v>
      </c>
      <c r="BK12" s="323">
        <v>47757</v>
      </c>
      <c r="BL12" s="323">
        <v>47788</v>
      </c>
      <c r="BM12" s="324">
        <v>47818</v>
      </c>
      <c r="BN12" s="322">
        <v>47849</v>
      </c>
      <c r="BO12" s="323">
        <v>47880</v>
      </c>
      <c r="BP12" s="323">
        <v>47908</v>
      </c>
      <c r="BQ12" s="323">
        <v>47939</v>
      </c>
      <c r="BR12" s="323">
        <v>47969</v>
      </c>
      <c r="BS12" s="323">
        <v>48000</v>
      </c>
      <c r="BT12" s="323">
        <v>48030</v>
      </c>
      <c r="BU12" s="323">
        <v>48061</v>
      </c>
      <c r="BV12" s="323">
        <v>48092</v>
      </c>
      <c r="BW12" s="323">
        <v>48122</v>
      </c>
      <c r="BX12" s="323">
        <v>48153</v>
      </c>
      <c r="BY12" s="324">
        <v>48183</v>
      </c>
      <c r="BZ12" s="322">
        <v>48214</v>
      </c>
      <c r="CA12" s="323">
        <v>48245</v>
      </c>
      <c r="CB12" s="323">
        <v>48274</v>
      </c>
      <c r="CC12" s="323">
        <v>48305</v>
      </c>
      <c r="CD12" s="323">
        <v>48335</v>
      </c>
      <c r="CE12" s="323">
        <v>48366</v>
      </c>
      <c r="CF12" s="323">
        <v>48396</v>
      </c>
      <c r="CG12" s="323">
        <v>48427</v>
      </c>
      <c r="CH12" s="323">
        <v>48458</v>
      </c>
      <c r="CI12" s="323">
        <v>48488</v>
      </c>
      <c r="CJ12" s="323">
        <v>48519</v>
      </c>
      <c r="CK12" s="324">
        <v>48549</v>
      </c>
      <c r="CL12" s="322">
        <v>48580</v>
      </c>
      <c r="CM12" s="323">
        <v>48611</v>
      </c>
      <c r="CN12" s="323">
        <v>48639</v>
      </c>
      <c r="CO12" s="323">
        <v>48670</v>
      </c>
      <c r="CP12" s="323">
        <v>48700</v>
      </c>
      <c r="CQ12" s="323">
        <v>48731</v>
      </c>
      <c r="CR12" s="323">
        <v>48761</v>
      </c>
      <c r="CS12" s="323">
        <v>48792</v>
      </c>
      <c r="CT12" s="323">
        <v>48823</v>
      </c>
      <c r="CU12" s="323">
        <v>48853</v>
      </c>
      <c r="CV12" s="323">
        <v>48884</v>
      </c>
      <c r="CW12" s="324">
        <v>48914</v>
      </c>
    </row>
    <row r="13" spans="2:101" ht="15" thickBot="1" x14ac:dyDescent="0.4">
      <c r="C13" s="320" t="s">
        <v>1724</v>
      </c>
      <c r="D13" s="321">
        <v>47484</v>
      </c>
      <c r="E13" s="321">
        <v>48943</v>
      </c>
      <c r="F13" s="325">
        <v>46023</v>
      </c>
      <c r="G13" s="326">
        <v>46054</v>
      </c>
      <c r="H13" s="326">
        <v>46082</v>
      </c>
      <c r="I13" s="326">
        <v>46113</v>
      </c>
      <c r="J13" s="326">
        <v>46143</v>
      </c>
      <c r="K13" s="326">
        <v>46174</v>
      </c>
      <c r="L13" s="326">
        <v>46204</v>
      </c>
      <c r="M13" s="326">
        <v>46235</v>
      </c>
      <c r="N13" s="326">
        <v>46266</v>
      </c>
      <c r="O13" s="326">
        <v>46296</v>
      </c>
      <c r="P13" s="326">
        <v>46327</v>
      </c>
      <c r="Q13" s="327">
        <v>46357</v>
      </c>
      <c r="R13" s="325">
        <v>46388</v>
      </c>
      <c r="S13" s="326">
        <v>46419</v>
      </c>
      <c r="T13" s="326">
        <v>46447</v>
      </c>
      <c r="U13" s="326">
        <v>46478</v>
      </c>
      <c r="V13" s="326">
        <v>46508</v>
      </c>
      <c r="W13" s="326">
        <v>46539</v>
      </c>
      <c r="X13" s="326">
        <v>46569</v>
      </c>
      <c r="Y13" s="326">
        <v>46600</v>
      </c>
      <c r="Z13" s="326">
        <v>46631</v>
      </c>
      <c r="AA13" s="326">
        <v>46661</v>
      </c>
      <c r="AB13" s="326">
        <v>46692</v>
      </c>
      <c r="AC13" s="327">
        <v>46722</v>
      </c>
      <c r="AD13" s="325">
        <v>46753</v>
      </c>
      <c r="AE13" s="326">
        <v>46784</v>
      </c>
      <c r="AF13" s="326">
        <v>46813</v>
      </c>
      <c r="AG13" s="326">
        <v>46844</v>
      </c>
      <c r="AH13" s="326">
        <v>46874</v>
      </c>
      <c r="AI13" s="326">
        <v>46905</v>
      </c>
      <c r="AJ13" s="326">
        <v>46935</v>
      </c>
      <c r="AK13" s="326">
        <v>46966</v>
      </c>
      <c r="AL13" s="326">
        <v>46997</v>
      </c>
      <c r="AM13" s="326">
        <v>47027</v>
      </c>
      <c r="AN13" s="326">
        <v>47058</v>
      </c>
      <c r="AO13" s="327">
        <v>47088</v>
      </c>
      <c r="AP13" s="325">
        <v>47119</v>
      </c>
      <c r="AQ13" s="326">
        <v>47150</v>
      </c>
      <c r="AR13" s="326">
        <v>47178</v>
      </c>
      <c r="AS13" s="326">
        <v>47209</v>
      </c>
      <c r="AT13" s="326">
        <v>47239</v>
      </c>
      <c r="AU13" s="326">
        <v>47270</v>
      </c>
      <c r="AV13" s="326">
        <v>47300</v>
      </c>
      <c r="AW13" s="326">
        <v>47331</v>
      </c>
      <c r="AX13" s="326">
        <v>47362</v>
      </c>
      <c r="AY13" s="326">
        <v>47392</v>
      </c>
      <c r="AZ13" s="326">
        <v>47423</v>
      </c>
      <c r="BA13" s="327">
        <v>47453</v>
      </c>
      <c r="BB13" s="325">
        <v>47484</v>
      </c>
      <c r="BC13" s="326">
        <v>47515</v>
      </c>
      <c r="BD13" s="326">
        <v>47543</v>
      </c>
      <c r="BE13" s="326">
        <v>47574</v>
      </c>
      <c r="BF13" s="326">
        <v>47604</v>
      </c>
      <c r="BG13" s="326">
        <v>47635</v>
      </c>
      <c r="BH13" s="326">
        <v>47665</v>
      </c>
      <c r="BI13" s="326">
        <v>47696</v>
      </c>
      <c r="BJ13" s="326">
        <v>47727</v>
      </c>
      <c r="BK13" s="326">
        <v>47757</v>
      </c>
      <c r="BL13" s="326">
        <v>47788</v>
      </c>
      <c r="BM13" s="327">
        <v>47818</v>
      </c>
      <c r="BN13" s="325">
        <v>47849</v>
      </c>
      <c r="BO13" s="326">
        <v>47880</v>
      </c>
      <c r="BP13" s="326">
        <v>47908</v>
      </c>
      <c r="BQ13" s="326">
        <v>47939</v>
      </c>
      <c r="BR13" s="326">
        <v>47969</v>
      </c>
      <c r="BS13" s="326">
        <v>48000</v>
      </c>
      <c r="BT13" s="326">
        <v>48030</v>
      </c>
      <c r="BU13" s="326">
        <v>48061</v>
      </c>
      <c r="BV13" s="326">
        <v>48092</v>
      </c>
      <c r="BW13" s="326">
        <v>48122</v>
      </c>
      <c r="BX13" s="326">
        <v>48153</v>
      </c>
      <c r="BY13" s="327">
        <v>48183</v>
      </c>
      <c r="BZ13" s="325">
        <v>48214</v>
      </c>
      <c r="CA13" s="326">
        <v>48245</v>
      </c>
      <c r="CB13" s="326">
        <v>48274</v>
      </c>
      <c r="CC13" s="326">
        <v>48305</v>
      </c>
      <c r="CD13" s="326">
        <v>48335</v>
      </c>
      <c r="CE13" s="326">
        <v>48366</v>
      </c>
      <c r="CF13" s="326">
        <v>48396</v>
      </c>
      <c r="CG13" s="326">
        <v>48427</v>
      </c>
      <c r="CH13" s="326">
        <v>48458</v>
      </c>
      <c r="CI13" s="326">
        <v>48488</v>
      </c>
      <c r="CJ13" s="326">
        <v>48519</v>
      </c>
      <c r="CK13" s="327">
        <v>48549</v>
      </c>
      <c r="CL13" s="325">
        <v>48580</v>
      </c>
      <c r="CM13" s="326">
        <v>48611</v>
      </c>
      <c r="CN13" s="326">
        <v>48639</v>
      </c>
      <c r="CO13" s="326">
        <v>48670</v>
      </c>
      <c r="CP13" s="326">
        <v>48700</v>
      </c>
      <c r="CQ13" s="326">
        <v>48731</v>
      </c>
      <c r="CR13" s="326">
        <v>48761</v>
      </c>
      <c r="CS13" s="326">
        <v>48792</v>
      </c>
      <c r="CT13" s="326">
        <v>48823</v>
      </c>
      <c r="CU13" s="326">
        <v>48853</v>
      </c>
      <c r="CV13" s="326">
        <v>48884</v>
      </c>
      <c r="CW13" s="327">
        <v>48914</v>
      </c>
    </row>
    <row r="17" spans="2:7" x14ac:dyDescent="0.35">
      <c r="B17" s="311" t="s">
        <v>1725</v>
      </c>
    </row>
    <row r="19" spans="2:7" x14ac:dyDescent="0.35">
      <c r="B19" s="328" t="s">
        <v>1726</v>
      </c>
      <c r="C19" s="328" t="s">
        <v>1719</v>
      </c>
      <c r="D19" s="328" t="s">
        <v>1720</v>
      </c>
      <c r="E19" s="328" t="s">
        <v>1727</v>
      </c>
    </row>
    <row r="20" spans="2:7" x14ac:dyDescent="0.35">
      <c r="B20" s="329" t="s">
        <v>1728</v>
      </c>
      <c r="C20" s="321">
        <f>D10</f>
        <v>46023</v>
      </c>
      <c r="D20" s="321">
        <f>D12</f>
        <v>46658</v>
      </c>
      <c r="E20" s="330">
        <f t="shared" ref="E20:E28" si="0">ROUND((D20-C20)*12/365,1)</f>
        <v>20.9</v>
      </c>
    </row>
    <row r="21" spans="2:7" x14ac:dyDescent="0.35">
      <c r="B21" s="329" t="s">
        <v>1729</v>
      </c>
      <c r="C21" s="321">
        <f>MAX(D10,D11)</f>
        <v>47296</v>
      </c>
      <c r="D21" s="321">
        <f>MIN(E10,E11)</f>
        <v>46762</v>
      </c>
      <c r="E21" s="330">
        <f t="shared" si="0"/>
        <v>-17.600000000000001</v>
      </c>
    </row>
    <row r="22" spans="2:7" x14ac:dyDescent="0.35">
      <c r="B22" s="329" t="s">
        <v>1730</v>
      </c>
      <c r="C22" s="321">
        <f>MAX(D10,D12)</f>
        <v>46658</v>
      </c>
      <c r="D22" s="321">
        <f>MIN(E10,E12)</f>
        <v>46762</v>
      </c>
      <c r="E22" s="330">
        <f t="shared" si="0"/>
        <v>3.4</v>
      </c>
      <c r="G22" s="331"/>
    </row>
    <row r="23" spans="2:7" x14ac:dyDescent="0.35">
      <c r="B23" s="329" t="s">
        <v>1731</v>
      </c>
      <c r="C23" s="321">
        <f>MAX(D10,D12,D11)</f>
        <v>47296</v>
      </c>
      <c r="D23" s="321">
        <f>MIN(E10,E12,E11)</f>
        <v>46762</v>
      </c>
      <c r="E23" s="330">
        <f t="shared" si="0"/>
        <v>-17.600000000000001</v>
      </c>
    </row>
    <row r="24" spans="2:7" x14ac:dyDescent="0.35">
      <c r="B24" s="329" t="s">
        <v>1732</v>
      </c>
      <c r="C24" s="321">
        <f>MAX(D12,D11)</f>
        <v>47296</v>
      </c>
      <c r="D24" s="321">
        <f>MIN(E12,E11)</f>
        <v>47802</v>
      </c>
      <c r="E24" s="330">
        <f t="shared" si="0"/>
        <v>16.600000000000001</v>
      </c>
    </row>
    <row r="25" spans="2:7" x14ac:dyDescent="0.35">
      <c r="B25" s="329" t="s">
        <v>1733</v>
      </c>
      <c r="C25" s="321">
        <f>MAX(D12,D11,D13)</f>
        <v>47484</v>
      </c>
      <c r="D25" s="321">
        <f>MIN(E12,E11,E13)</f>
        <v>47802</v>
      </c>
      <c r="E25" s="330">
        <f t="shared" si="0"/>
        <v>10.5</v>
      </c>
    </row>
    <row r="26" spans="2:7" x14ac:dyDescent="0.35">
      <c r="B26" s="329" t="s">
        <v>1734</v>
      </c>
      <c r="C26" s="321">
        <f>E10</f>
        <v>46762</v>
      </c>
      <c r="D26" s="321">
        <f>D11</f>
        <v>47296</v>
      </c>
      <c r="E26" s="330">
        <f t="shared" si="0"/>
        <v>17.600000000000001</v>
      </c>
    </row>
    <row r="27" spans="2:7" x14ac:dyDescent="0.35">
      <c r="B27" s="329" t="s">
        <v>1735</v>
      </c>
      <c r="C27" s="321">
        <f>MAX(D12,D13)</f>
        <v>47484</v>
      </c>
      <c r="D27" s="321">
        <f>MIN(E12,E13)</f>
        <v>47802</v>
      </c>
      <c r="E27" s="330">
        <f t="shared" si="0"/>
        <v>10.5</v>
      </c>
    </row>
    <row r="28" spans="2:7" x14ac:dyDescent="0.35">
      <c r="B28" s="329" t="s">
        <v>1736</v>
      </c>
      <c r="C28" s="321">
        <f>MAX(E10,E11,E12)</f>
        <v>47983</v>
      </c>
      <c r="D28" s="321">
        <f>E13</f>
        <v>48943</v>
      </c>
      <c r="E28" s="330">
        <f t="shared" si="0"/>
        <v>31.6</v>
      </c>
    </row>
    <row r="30" spans="2:7" x14ac:dyDescent="0.35">
      <c r="B30" s="332" t="s">
        <v>1737</v>
      </c>
    </row>
  </sheetData>
  <mergeCells count="8">
    <mergeCell ref="BZ7:CK7"/>
    <mergeCell ref="CL7:CW7"/>
    <mergeCell ref="F7:Q7"/>
    <mergeCell ref="R7:AC7"/>
    <mergeCell ref="AD7:AO7"/>
    <mergeCell ref="AP7:BA7"/>
    <mergeCell ref="BB7:BM7"/>
    <mergeCell ref="BN7:BY7"/>
  </mergeCells>
  <conditionalFormatting sqref="B20:E28">
    <cfRule type="expression" dxfId="4" priority="1">
      <formula>$E20&lt;=0</formula>
    </cfRule>
  </conditionalFormatting>
  <conditionalFormatting sqref="F10:CW10">
    <cfRule type="cellIs" dxfId="3" priority="5" operator="between">
      <formula>$D$10</formula>
      <formula>$E$10</formula>
    </cfRule>
  </conditionalFormatting>
  <conditionalFormatting sqref="F11:CW11">
    <cfRule type="cellIs" dxfId="2" priority="4" operator="between">
      <formula>$D$11</formula>
      <formula>$E$11</formula>
    </cfRule>
  </conditionalFormatting>
  <conditionalFormatting sqref="F12:CW12">
    <cfRule type="cellIs" dxfId="1" priority="3" operator="between">
      <formula>$D$12</formula>
      <formula>$E$12</formula>
    </cfRule>
  </conditionalFormatting>
  <conditionalFormatting sqref="F13:CW13">
    <cfRule type="cellIs" dxfId="0" priority="2" operator="between">
      <formula>$D$13</formula>
      <formula>$E$13</formula>
    </cfRule>
  </conditionalFormatting>
  <pageMargins left="0.7" right="0.7" top="0.75" bottom="0.75" header="0.3" footer="0.3"/>
  <headerFooter>
    <oddHeader>&amp;L&amp;"Calibri,Regular"&amp;D&amp;C&amp;"Calibri,Regular"&amp;18&amp;A&amp;R&amp;"Calibri,Regular"issued to NTA as part of GW3</oddHeader>
    <oddFooter>&amp;L&amp;"Calibri,Regular"&amp;F&amp;R&amp;"Calibri,Regular"&amp;P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33"/>
  <sheetViews>
    <sheetView workbookViewId="0"/>
  </sheetViews>
  <sheetFormatPr defaultColWidth="9" defaultRowHeight="15.5" x14ac:dyDescent="0.35"/>
  <sheetData>
    <row r="1" spans="1:13" ht="18.5" x14ac:dyDescent="0.35">
      <c r="A1" s="194"/>
      <c r="B1" s="194"/>
      <c r="C1" s="194"/>
      <c r="D1" s="194"/>
      <c r="E1" s="194"/>
      <c r="F1" s="195"/>
      <c r="G1" s="195"/>
      <c r="H1" s="195"/>
      <c r="I1" s="195"/>
      <c r="J1" s="195"/>
      <c r="K1" s="150"/>
      <c r="L1" s="150"/>
      <c r="M1" s="150"/>
    </row>
    <row r="2" spans="1:13" ht="31" x14ac:dyDescent="0.35">
      <c r="A2" s="151"/>
      <c r="B2" s="151" t="s">
        <v>900</v>
      </c>
      <c r="C2" s="151"/>
      <c r="D2" s="151"/>
      <c r="E2" s="194"/>
      <c r="F2" s="196"/>
      <c r="G2" s="196"/>
      <c r="H2" s="196"/>
      <c r="I2" s="196"/>
      <c r="J2" s="196"/>
      <c r="K2" s="150"/>
      <c r="L2" s="150"/>
      <c r="M2" s="150"/>
    </row>
    <row r="3" spans="1:13" ht="18.5" x14ac:dyDescent="0.35">
      <c r="A3" s="152"/>
      <c r="B3" s="152"/>
      <c r="C3" s="152"/>
      <c r="D3" s="152"/>
      <c r="E3" s="194"/>
      <c r="F3" s="196"/>
      <c r="G3" s="196"/>
      <c r="H3" s="196"/>
      <c r="I3" s="196"/>
      <c r="J3" s="196"/>
      <c r="K3" s="150"/>
      <c r="L3" s="150"/>
      <c r="M3" s="150"/>
    </row>
    <row r="4" spans="1:13" x14ac:dyDescent="0.35">
      <c r="A4" s="197"/>
      <c r="B4" s="197" t="s">
        <v>97</v>
      </c>
      <c r="C4" s="197"/>
      <c r="D4" s="197"/>
      <c r="E4" s="150"/>
      <c r="F4" s="150"/>
      <c r="G4" s="150"/>
      <c r="H4" s="150"/>
      <c r="I4" s="150"/>
      <c r="J4" s="150"/>
      <c r="K4" s="150"/>
      <c r="L4" s="150"/>
      <c r="M4" s="150"/>
    </row>
    <row r="5" spans="1:13" x14ac:dyDescent="0.35">
      <c r="A5" s="150"/>
      <c r="B5" s="150"/>
      <c r="C5" s="150"/>
      <c r="D5" s="150"/>
      <c r="E5" s="150"/>
      <c r="F5" s="150"/>
      <c r="G5" s="150"/>
      <c r="H5" s="150"/>
      <c r="I5" s="150"/>
      <c r="J5" s="150"/>
      <c r="K5" s="150"/>
      <c r="L5" s="150"/>
      <c r="M5" s="150"/>
    </row>
    <row r="6" spans="1:13" ht="55.5" x14ac:dyDescent="0.35">
      <c r="A6" s="198" t="s">
        <v>905</v>
      </c>
      <c r="B6" s="198" t="s">
        <v>906</v>
      </c>
      <c r="C6" s="198" t="s">
        <v>907</v>
      </c>
      <c r="D6" s="198" t="s">
        <v>3</v>
      </c>
      <c r="E6" s="154" t="s">
        <v>8</v>
      </c>
      <c r="F6" s="154" t="s">
        <v>9</v>
      </c>
      <c r="G6" s="154" t="s">
        <v>98</v>
      </c>
      <c r="H6" s="154" t="s">
        <v>99</v>
      </c>
      <c r="I6" s="154" t="s">
        <v>100</v>
      </c>
      <c r="J6" s="155" t="s">
        <v>80</v>
      </c>
      <c r="K6" s="150"/>
      <c r="L6" s="150"/>
      <c r="M6" s="150"/>
    </row>
    <row r="7" spans="1:13" ht="104" x14ac:dyDescent="0.35">
      <c r="A7" s="256" t="s">
        <v>908</v>
      </c>
      <c r="B7" s="256" t="s">
        <v>911</v>
      </c>
      <c r="C7" s="252" t="s">
        <v>102</v>
      </c>
      <c r="D7" s="252" t="s">
        <v>101</v>
      </c>
      <c r="E7" s="164" t="s">
        <v>103</v>
      </c>
      <c r="F7" s="165" t="s">
        <v>104</v>
      </c>
      <c r="G7" s="166">
        <v>5800</v>
      </c>
      <c r="H7" s="167">
        <v>70</v>
      </c>
      <c r="I7" s="166">
        <v>406000</v>
      </c>
      <c r="J7" s="165"/>
      <c r="K7" s="150"/>
      <c r="L7" s="150"/>
      <c r="M7" s="150"/>
    </row>
    <row r="8" spans="1:13" ht="65" x14ac:dyDescent="0.35">
      <c r="A8" s="256" t="s">
        <v>908</v>
      </c>
      <c r="B8" s="256" t="s">
        <v>914</v>
      </c>
      <c r="C8" s="252" t="s">
        <v>105</v>
      </c>
      <c r="D8" s="252" t="s">
        <v>101</v>
      </c>
      <c r="E8" s="164" t="s">
        <v>106</v>
      </c>
      <c r="F8" s="165" t="s">
        <v>107</v>
      </c>
      <c r="G8" s="166">
        <v>58</v>
      </c>
      <c r="H8" s="167">
        <v>250</v>
      </c>
      <c r="I8" s="166">
        <v>14500</v>
      </c>
      <c r="J8" s="165"/>
      <c r="K8" s="150"/>
      <c r="L8" s="150"/>
      <c r="M8" s="150"/>
    </row>
    <row r="9" spans="1:13" ht="104" x14ac:dyDescent="0.35">
      <c r="A9" s="256" t="s">
        <v>908</v>
      </c>
      <c r="B9" s="256" t="s">
        <v>917</v>
      </c>
      <c r="C9" s="252" t="s">
        <v>108</v>
      </c>
      <c r="D9" s="252" t="s">
        <v>101</v>
      </c>
      <c r="E9" s="164" t="s">
        <v>109</v>
      </c>
      <c r="F9" s="165" t="s">
        <v>110</v>
      </c>
      <c r="G9" s="166">
        <v>1500</v>
      </c>
      <c r="H9" s="167">
        <v>15</v>
      </c>
      <c r="I9" s="166">
        <v>22500</v>
      </c>
      <c r="J9" s="165"/>
      <c r="K9" s="150"/>
      <c r="L9" s="150" t="s">
        <v>902</v>
      </c>
      <c r="M9" s="150"/>
    </row>
    <row r="10" spans="1:13" ht="195" x14ac:dyDescent="0.35">
      <c r="A10" s="256" t="s">
        <v>908</v>
      </c>
      <c r="B10" s="256" t="s">
        <v>919</v>
      </c>
      <c r="C10" s="252" t="s">
        <v>111</v>
      </c>
      <c r="D10" s="252" t="s">
        <v>101</v>
      </c>
      <c r="E10" s="164" t="s">
        <v>112</v>
      </c>
      <c r="F10" s="165" t="s">
        <v>110</v>
      </c>
      <c r="G10" s="166">
        <v>1390</v>
      </c>
      <c r="H10" s="167">
        <v>25</v>
      </c>
      <c r="I10" s="166">
        <v>34750</v>
      </c>
      <c r="J10" s="165"/>
      <c r="K10" s="150"/>
      <c r="L10" s="150">
        <v>1</v>
      </c>
      <c r="M10" s="150" t="s">
        <v>904</v>
      </c>
    </row>
    <row r="11" spans="1:13" ht="143" x14ac:dyDescent="0.35">
      <c r="A11" s="256" t="s">
        <v>908</v>
      </c>
      <c r="B11" s="256" t="s">
        <v>921</v>
      </c>
      <c r="C11" s="252" t="s">
        <v>113</v>
      </c>
      <c r="D11" s="252" t="s">
        <v>101</v>
      </c>
      <c r="E11" s="164" t="s">
        <v>114</v>
      </c>
      <c r="F11" s="165" t="s">
        <v>107</v>
      </c>
      <c r="G11" s="166">
        <v>414</v>
      </c>
      <c r="H11" s="167">
        <v>395</v>
      </c>
      <c r="I11" s="166">
        <v>163530</v>
      </c>
      <c r="J11" s="165"/>
      <c r="K11" s="150"/>
      <c r="L11" s="150">
        <v>2</v>
      </c>
      <c r="M11" s="150" t="s">
        <v>909</v>
      </c>
    </row>
    <row r="12" spans="1:13" ht="78" x14ac:dyDescent="0.35">
      <c r="A12" s="256" t="s">
        <v>908</v>
      </c>
      <c r="B12" s="256" t="s">
        <v>923</v>
      </c>
      <c r="C12" s="252" t="s">
        <v>115</v>
      </c>
      <c r="D12" s="252" t="s">
        <v>101</v>
      </c>
      <c r="E12" s="164" t="s">
        <v>116</v>
      </c>
      <c r="F12" s="165" t="s">
        <v>110</v>
      </c>
      <c r="G12" s="166">
        <v>1580</v>
      </c>
      <c r="H12" s="167">
        <v>95</v>
      </c>
      <c r="I12" s="166">
        <v>150100</v>
      </c>
      <c r="J12" s="165"/>
      <c r="K12" s="150"/>
      <c r="L12" s="150"/>
      <c r="M12" s="150"/>
    </row>
    <row r="13" spans="1:13" ht="78" x14ac:dyDescent="0.35">
      <c r="A13" s="256" t="s">
        <v>908</v>
      </c>
      <c r="B13" s="256" t="s">
        <v>924</v>
      </c>
      <c r="C13" s="252" t="s">
        <v>117</v>
      </c>
      <c r="D13" s="252" t="s">
        <v>101</v>
      </c>
      <c r="E13" s="164" t="s">
        <v>118</v>
      </c>
      <c r="F13" s="165" t="s">
        <v>110</v>
      </c>
      <c r="G13" s="166">
        <v>1520</v>
      </c>
      <c r="H13" s="167">
        <v>215</v>
      </c>
      <c r="I13" s="166">
        <v>326800</v>
      </c>
      <c r="J13" s="165"/>
      <c r="K13" s="150"/>
      <c r="L13" s="150"/>
      <c r="M13" s="150"/>
    </row>
    <row r="14" spans="1:13" ht="143" x14ac:dyDescent="0.35">
      <c r="A14" s="256" t="s">
        <v>908</v>
      </c>
      <c r="B14" s="256" t="s">
        <v>926</v>
      </c>
      <c r="C14" s="252" t="s">
        <v>119</v>
      </c>
      <c r="D14" s="252" t="s">
        <v>101</v>
      </c>
      <c r="E14" s="164" t="s">
        <v>120</v>
      </c>
      <c r="F14" s="165" t="s">
        <v>110</v>
      </c>
      <c r="G14" s="166">
        <v>1620</v>
      </c>
      <c r="H14" s="167">
        <v>20</v>
      </c>
      <c r="I14" s="166">
        <v>32400</v>
      </c>
      <c r="J14" s="165"/>
      <c r="K14" s="150"/>
      <c r="L14" s="150"/>
      <c r="M14" s="150"/>
    </row>
    <row r="15" spans="1:13" ht="143" x14ac:dyDescent="0.35">
      <c r="A15" s="256" t="s">
        <v>908</v>
      </c>
      <c r="B15" s="256" t="s">
        <v>927</v>
      </c>
      <c r="C15" s="252" t="s">
        <v>121</v>
      </c>
      <c r="D15" s="252" t="s">
        <v>101</v>
      </c>
      <c r="E15" s="164" t="s">
        <v>122</v>
      </c>
      <c r="F15" s="165" t="s">
        <v>110</v>
      </c>
      <c r="G15" s="166">
        <v>1850</v>
      </c>
      <c r="H15" s="167">
        <v>2</v>
      </c>
      <c r="I15" s="166">
        <v>3700</v>
      </c>
      <c r="J15" s="165"/>
      <c r="K15" s="150"/>
      <c r="L15" s="150"/>
      <c r="M15" s="150"/>
    </row>
    <row r="16" spans="1:13" ht="78" x14ac:dyDescent="0.35">
      <c r="A16" s="256" t="s">
        <v>908</v>
      </c>
      <c r="B16" s="256" t="s">
        <v>929</v>
      </c>
      <c r="C16" s="252" t="s">
        <v>123</v>
      </c>
      <c r="D16" s="252" t="s">
        <v>101</v>
      </c>
      <c r="E16" s="164" t="s">
        <v>124</v>
      </c>
      <c r="F16" s="165" t="s">
        <v>107</v>
      </c>
      <c r="G16" s="166">
        <v>488</v>
      </c>
      <c r="H16" s="167">
        <v>395</v>
      </c>
      <c r="I16" s="166">
        <v>192760</v>
      </c>
      <c r="J16" s="165"/>
      <c r="K16" s="150"/>
      <c r="L16" s="150"/>
      <c r="M16" s="150"/>
    </row>
    <row r="17" spans="1:10" ht="130" x14ac:dyDescent="0.35">
      <c r="A17" s="256" t="s">
        <v>908</v>
      </c>
      <c r="B17" s="256" t="s">
        <v>932</v>
      </c>
      <c r="C17" s="252" t="s">
        <v>125</v>
      </c>
      <c r="D17" s="252" t="s">
        <v>101</v>
      </c>
      <c r="E17" s="164" t="s">
        <v>126</v>
      </c>
      <c r="F17" s="165" t="s">
        <v>110</v>
      </c>
      <c r="G17" s="166">
        <v>1000</v>
      </c>
      <c r="H17" s="167">
        <v>18</v>
      </c>
      <c r="I17" s="166">
        <v>18000</v>
      </c>
      <c r="J17" s="165"/>
    </row>
    <row r="18" spans="1:10" ht="104" x14ac:dyDescent="0.35">
      <c r="A18" s="256" t="s">
        <v>908</v>
      </c>
      <c r="B18" s="256" t="s">
        <v>933</v>
      </c>
      <c r="C18" s="252" t="s">
        <v>127</v>
      </c>
      <c r="D18" s="252" t="s">
        <v>101</v>
      </c>
      <c r="E18" s="164" t="s">
        <v>128</v>
      </c>
      <c r="F18" s="165" t="s">
        <v>934</v>
      </c>
      <c r="G18" s="166">
        <v>39</v>
      </c>
      <c r="H18" s="167">
        <v>120</v>
      </c>
      <c r="I18" s="166">
        <v>4680</v>
      </c>
      <c r="J18" s="165"/>
    </row>
    <row r="19" spans="1:10" ht="65" x14ac:dyDescent="0.35">
      <c r="A19" s="256" t="s">
        <v>908</v>
      </c>
      <c r="B19" s="256" t="s">
        <v>936</v>
      </c>
      <c r="C19" s="252" t="s">
        <v>130</v>
      </c>
      <c r="D19" s="252" t="s">
        <v>101</v>
      </c>
      <c r="E19" s="164" t="s">
        <v>131</v>
      </c>
      <c r="F19" s="165" t="s">
        <v>110</v>
      </c>
      <c r="G19" s="166">
        <v>44</v>
      </c>
      <c r="H19" s="167">
        <v>620</v>
      </c>
      <c r="I19" s="166">
        <v>27280</v>
      </c>
      <c r="J19" s="165"/>
    </row>
    <row r="20" spans="1:10" ht="143" x14ac:dyDescent="0.35">
      <c r="A20" s="256" t="s">
        <v>908</v>
      </c>
      <c r="B20" s="256" t="s">
        <v>939</v>
      </c>
      <c r="C20" s="252" t="s">
        <v>132</v>
      </c>
      <c r="D20" s="252" t="s">
        <v>101</v>
      </c>
      <c r="E20" s="164" t="s">
        <v>133</v>
      </c>
      <c r="F20" s="165" t="s">
        <v>107</v>
      </c>
      <c r="G20" s="166">
        <v>35</v>
      </c>
      <c r="H20" s="167">
        <v>60</v>
      </c>
      <c r="I20" s="166">
        <v>2100</v>
      </c>
      <c r="J20" s="165"/>
    </row>
    <row r="21" spans="1:10" ht="325" x14ac:dyDescent="0.35">
      <c r="A21" s="256" t="s">
        <v>908</v>
      </c>
      <c r="B21" s="256" t="s">
        <v>942</v>
      </c>
      <c r="C21" s="252" t="s">
        <v>134</v>
      </c>
      <c r="D21" s="252" t="s">
        <v>101</v>
      </c>
      <c r="E21" s="164" t="s">
        <v>135</v>
      </c>
      <c r="F21" s="165" t="s">
        <v>107</v>
      </c>
      <c r="G21" s="166">
        <v>1100</v>
      </c>
      <c r="H21" s="167">
        <v>390</v>
      </c>
      <c r="I21" s="166">
        <v>429000</v>
      </c>
      <c r="J21" s="165"/>
    </row>
    <row r="22" spans="1:10" ht="52" x14ac:dyDescent="0.35">
      <c r="A22" s="256" t="s">
        <v>908</v>
      </c>
      <c r="B22" s="256" t="s">
        <v>943</v>
      </c>
      <c r="C22" s="252" t="s">
        <v>136</v>
      </c>
      <c r="D22" s="252" t="s">
        <v>101</v>
      </c>
      <c r="E22" s="164" t="s">
        <v>137</v>
      </c>
      <c r="F22" s="165" t="s">
        <v>934</v>
      </c>
      <c r="G22" s="166">
        <v>250</v>
      </c>
      <c r="H22" s="167">
        <v>72</v>
      </c>
      <c r="I22" s="166">
        <v>18000</v>
      </c>
      <c r="J22" s="165"/>
    </row>
    <row r="23" spans="1:10" ht="338" x14ac:dyDescent="0.35">
      <c r="A23" s="256" t="s">
        <v>908</v>
      </c>
      <c r="B23" s="256" t="s">
        <v>947</v>
      </c>
      <c r="C23" s="252" t="s">
        <v>139</v>
      </c>
      <c r="D23" s="252" t="s">
        <v>138</v>
      </c>
      <c r="E23" s="164" t="s">
        <v>140</v>
      </c>
      <c r="F23" s="165" t="s">
        <v>107</v>
      </c>
      <c r="G23" s="166">
        <v>123</v>
      </c>
      <c r="H23" s="167">
        <v>20</v>
      </c>
      <c r="I23" s="166">
        <v>2460</v>
      </c>
      <c r="J23" s="165"/>
    </row>
    <row r="24" spans="1:10" ht="169" x14ac:dyDescent="0.35">
      <c r="A24" s="256" t="s">
        <v>908</v>
      </c>
      <c r="B24" s="256" t="s">
        <v>950</v>
      </c>
      <c r="C24" s="252" t="s">
        <v>141</v>
      </c>
      <c r="D24" s="252" t="s">
        <v>138</v>
      </c>
      <c r="E24" s="164" t="s">
        <v>142</v>
      </c>
      <c r="F24" s="165" t="s">
        <v>934</v>
      </c>
      <c r="G24" s="166">
        <v>26</v>
      </c>
      <c r="H24" s="167">
        <v>15</v>
      </c>
      <c r="I24" s="166">
        <v>390</v>
      </c>
      <c r="J24" s="165"/>
    </row>
    <row r="25" spans="1:10" ht="409.5" x14ac:dyDescent="0.35">
      <c r="A25" s="256" t="s">
        <v>908</v>
      </c>
      <c r="B25" s="256" t="s">
        <v>953</v>
      </c>
      <c r="C25" s="252" t="s">
        <v>143</v>
      </c>
      <c r="D25" s="252" t="s">
        <v>138</v>
      </c>
      <c r="E25" s="164" t="s">
        <v>144</v>
      </c>
      <c r="F25" s="165" t="s">
        <v>934</v>
      </c>
      <c r="G25" s="166">
        <v>75</v>
      </c>
      <c r="H25" s="167">
        <v>120</v>
      </c>
      <c r="I25" s="166">
        <v>9000</v>
      </c>
      <c r="J25" s="165"/>
    </row>
    <row r="26" spans="1:10" ht="78" x14ac:dyDescent="0.35">
      <c r="A26" s="256" t="s">
        <v>908</v>
      </c>
      <c r="B26" s="256" t="s">
        <v>954</v>
      </c>
      <c r="C26" s="252" t="s">
        <v>145</v>
      </c>
      <c r="D26" s="252" t="s">
        <v>138</v>
      </c>
      <c r="E26" s="164" t="s">
        <v>146</v>
      </c>
      <c r="F26" s="165" t="s">
        <v>107</v>
      </c>
      <c r="G26" s="166">
        <v>7</v>
      </c>
      <c r="H26" s="167">
        <v>270</v>
      </c>
      <c r="I26" s="166">
        <v>1890</v>
      </c>
      <c r="J26" s="165"/>
    </row>
    <row r="27" spans="1:10" ht="409.5" x14ac:dyDescent="0.35">
      <c r="A27" s="256" t="s">
        <v>908</v>
      </c>
      <c r="B27" s="256" t="s">
        <v>955</v>
      </c>
      <c r="C27" s="252" t="s">
        <v>147</v>
      </c>
      <c r="D27" s="252" t="s">
        <v>138</v>
      </c>
      <c r="E27" s="164" t="s">
        <v>148</v>
      </c>
      <c r="F27" s="165" t="s">
        <v>934</v>
      </c>
      <c r="G27" s="166">
        <v>44</v>
      </c>
      <c r="H27" s="167">
        <v>120</v>
      </c>
      <c r="I27" s="166">
        <v>5280</v>
      </c>
      <c r="J27" s="165"/>
    </row>
    <row r="28" spans="1:10" ht="409.5" x14ac:dyDescent="0.35">
      <c r="A28" s="256" t="s">
        <v>908</v>
      </c>
      <c r="B28" s="256" t="s">
        <v>956</v>
      </c>
      <c r="C28" s="252" t="s">
        <v>149</v>
      </c>
      <c r="D28" s="252" t="s">
        <v>138</v>
      </c>
      <c r="E28" s="164" t="s">
        <v>150</v>
      </c>
      <c r="F28" s="165" t="s">
        <v>107</v>
      </c>
      <c r="G28" s="166">
        <v>146</v>
      </c>
      <c r="H28" s="167">
        <v>270</v>
      </c>
      <c r="I28" s="166">
        <v>39420</v>
      </c>
      <c r="J28" s="165"/>
    </row>
    <row r="29" spans="1:10" ht="260" x14ac:dyDescent="0.35">
      <c r="A29" s="256" t="s">
        <v>908</v>
      </c>
      <c r="B29" s="256" t="s">
        <v>959</v>
      </c>
      <c r="C29" s="252" t="s">
        <v>151</v>
      </c>
      <c r="D29" s="252" t="s">
        <v>138</v>
      </c>
      <c r="E29" s="164" t="s">
        <v>152</v>
      </c>
      <c r="F29" s="165" t="s">
        <v>934</v>
      </c>
      <c r="G29" s="166">
        <v>89</v>
      </c>
      <c r="H29" s="167">
        <v>110</v>
      </c>
      <c r="I29" s="166">
        <v>9790</v>
      </c>
      <c r="J29" s="165"/>
    </row>
    <row r="30" spans="1:10" ht="364" x14ac:dyDescent="0.35">
      <c r="A30" s="256" t="s">
        <v>908</v>
      </c>
      <c r="B30" s="256" t="s">
        <v>960</v>
      </c>
      <c r="C30" s="252" t="s">
        <v>153</v>
      </c>
      <c r="D30" s="252" t="s">
        <v>138</v>
      </c>
      <c r="E30" s="164" t="s">
        <v>154</v>
      </c>
      <c r="F30" s="165" t="s">
        <v>934</v>
      </c>
      <c r="G30" s="166">
        <v>56</v>
      </c>
      <c r="H30" s="167">
        <v>20</v>
      </c>
      <c r="I30" s="166">
        <v>1120</v>
      </c>
      <c r="J30" s="165"/>
    </row>
    <row r="31" spans="1:10" ht="409.5" x14ac:dyDescent="0.35">
      <c r="A31" s="256" t="s">
        <v>908</v>
      </c>
      <c r="B31" s="256" t="s">
        <v>963</v>
      </c>
      <c r="C31" s="252" t="s">
        <v>155</v>
      </c>
      <c r="D31" s="252" t="s">
        <v>138</v>
      </c>
      <c r="E31" s="164" t="s">
        <v>156</v>
      </c>
      <c r="F31" s="165" t="s">
        <v>107</v>
      </c>
      <c r="G31" s="166">
        <v>140</v>
      </c>
      <c r="H31" s="167">
        <v>380</v>
      </c>
      <c r="I31" s="166">
        <v>53200</v>
      </c>
      <c r="J31" s="165"/>
    </row>
    <row r="32" spans="1:10" ht="409.5" x14ac:dyDescent="0.35">
      <c r="A32" s="256" t="s">
        <v>908</v>
      </c>
      <c r="B32" s="256" t="s">
        <v>966</v>
      </c>
      <c r="C32" s="252" t="s">
        <v>157</v>
      </c>
      <c r="D32" s="252" t="s">
        <v>138</v>
      </c>
      <c r="E32" s="164" t="s">
        <v>158</v>
      </c>
      <c r="F32" s="165" t="s">
        <v>159</v>
      </c>
      <c r="G32" s="166">
        <v>100</v>
      </c>
      <c r="H32" s="167">
        <v>20</v>
      </c>
      <c r="I32" s="166">
        <v>2000</v>
      </c>
      <c r="J32" s="165"/>
    </row>
    <row r="33" spans="1:10" ht="409.5" x14ac:dyDescent="0.35">
      <c r="A33" s="256" t="s">
        <v>908</v>
      </c>
      <c r="B33" s="256" t="s">
        <v>969</v>
      </c>
      <c r="C33" s="252" t="s">
        <v>160</v>
      </c>
      <c r="D33" s="252" t="s">
        <v>138</v>
      </c>
      <c r="E33" s="164" t="s">
        <v>161</v>
      </c>
      <c r="F33" s="165" t="s">
        <v>107</v>
      </c>
      <c r="G33" s="166">
        <v>180</v>
      </c>
      <c r="H33" s="167">
        <v>120</v>
      </c>
      <c r="I33" s="166">
        <v>21600</v>
      </c>
      <c r="J33" s="165"/>
    </row>
    <row r="34" spans="1:10" ht="286" x14ac:dyDescent="0.35">
      <c r="A34" s="256" t="s">
        <v>908</v>
      </c>
      <c r="B34" s="256" t="s">
        <v>972</v>
      </c>
      <c r="C34" s="252" t="s">
        <v>162</v>
      </c>
      <c r="D34" s="252" t="s">
        <v>138</v>
      </c>
      <c r="E34" s="164" t="s">
        <v>163</v>
      </c>
      <c r="F34" s="165" t="s">
        <v>107</v>
      </c>
      <c r="G34" s="166">
        <v>66</v>
      </c>
      <c r="H34" s="167">
        <v>550</v>
      </c>
      <c r="I34" s="166">
        <v>36300</v>
      </c>
      <c r="J34" s="165"/>
    </row>
    <row r="35" spans="1:10" ht="273" x14ac:dyDescent="0.35">
      <c r="A35" s="256" t="s">
        <v>908</v>
      </c>
      <c r="B35" s="256" t="s">
        <v>975</v>
      </c>
      <c r="C35" s="252" t="s">
        <v>164</v>
      </c>
      <c r="D35" s="252" t="s">
        <v>138</v>
      </c>
      <c r="E35" s="164" t="s">
        <v>165</v>
      </c>
      <c r="F35" s="165" t="s">
        <v>107</v>
      </c>
      <c r="G35" s="166">
        <v>16.3</v>
      </c>
      <c r="H35" s="167">
        <v>30</v>
      </c>
      <c r="I35" s="166">
        <v>489</v>
      </c>
      <c r="J35" s="165"/>
    </row>
    <row r="36" spans="1:10" ht="351" x14ac:dyDescent="0.35">
      <c r="A36" s="256" t="s">
        <v>908</v>
      </c>
      <c r="B36" s="256" t="s">
        <v>976</v>
      </c>
      <c r="C36" s="252" t="s">
        <v>166</v>
      </c>
      <c r="D36" s="252" t="s">
        <v>138</v>
      </c>
      <c r="E36" s="164" t="s">
        <v>167</v>
      </c>
      <c r="F36" s="165" t="s">
        <v>107</v>
      </c>
      <c r="G36" s="166">
        <v>55</v>
      </c>
      <c r="H36" s="167">
        <v>270</v>
      </c>
      <c r="I36" s="166">
        <v>14850</v>
      </c>
      <c r="J36" s="165"/>
    </row>
    <row r="37" spans="1:10" ht="299" x14ac:dyDescent="0.35">
      <c r="A37" s="256" t="s">
        <v>908</v>
      </c>
      <c r="B37" s="256" t="s">
        <v>979</v>
      </c>
      <c r="C37" s="252" t="s">
        <v>168</v>
      </c>
      <c r="D37" s="252" t="s">
        <v>138</v>
      </c>
      <c r="E37" s="164" t="s">
        <v>169</v>
      </c>
      <c r="F37" s="165" t="s">
        <v>934</v>
      </c>
      <c r="G37" s="166">
        <v>82</v>
      </c>
      <c r="H37" s="167">
        <v>150</v>
      </c>
      <c r="I37" s="166">
        <v>12300</v>
      </c>
      <c r="J37" s="165"/>
    </row>
    <row r="38" spans="1:10" ht="117" x14ac:dyDescent="0.35">
      <c r="A38" s="256" t="s">
        <v>908</v>
      </c>
      <c r="B38" s="256" t="s">
        <v>982</v>
      </c>
      <c r="C38" s="252" t="s">
        <v>170</v>
      </c>
      <c r="D38" s="252" t="s">
        <v>138</v>
      </c>
      <c r="E38" s="164" t="s">
        <v>171</v>
      </c>
      <c r="F38" s="165" t="s">
        <v>107</v>
      </c>
      <c r="G38" s="166">
        <v>63</v>
      </c>
      <c r="H38" s="167">
        <v>270</v>
      </c>
      <c r="I38" s="166">
        <v>17010</v>
      </c>
      <c r="J38" s="165"/>
    </row>
    <row r="39" spans="1:10" ht="409.5" x14ac:dyDescent="0.35">
      <c r="A39" s="256" t="s">
        <v>908</v>
      </c>
      <c r="B39" s="256" t="s">
        <v>984</v>
      </c>
      <c r="C39" s="252" t="s">
        <v>172</v>
      </c>
      <c r="D39" s="252" t="s">
        <v>138</v>
      </c>
      <c r="E39" s="164" t="s">
        <v>173</v>
      </c>
      <c r="F39" s="165" t="s">
        <v>107</v>
      </c>
      <c r="G39" s="166">
        <v>140</v>
      </c>
      <c r="H39" s="167">
        <v>65</v>
      </c>
      <c r="I39" s="166">
        <v>9100</v>
      </c>
      <c r="J39" s="165"/>
    </row>
    <row r="40" spans="1:10" ht="260" x14ac:dyDescent="0.35">
      <c r="A40" s="256" t="s">
        <v>908</v>
      </c>
      <c r="B40" s="256" t="s">
        <v>985</v>
      </c>
      <c r="C40" s="252" t="s">
        <v>175</v>
      </c>
      <c r="D40" s="252" t="s">
        <v>138</v>
      </c>
      <c r="E40" s="164" t="s">
        <v>174</v>
      </c>
      <c r="F40" s="165" t="s">
        <v>107</v>
      </c>
      <c r="G40" s="166">
        <v>70</v>
      </c>
      <c r="H40" s="167">
        <v>25</v>
      </c>
      <c r="I40" s="166">
        <v>1750</v>
      </c>
      <c r="J40" s="165"/>
    </row>
    <row r="41" spans="1:10" ht="403" x14ac:dyDescent="0.35">
      <c r="A41" s="256" t="s">
        <v>908</v>
      </c>
      <c r="B41" s="256" t="s">
        <v>986</v>
      </c>
      <c r="C41" s="252" t="s">
        <v>178</v>
      </c>
      <c r="D41" s="252" t="s">
        <v>138</v>
      </c>
      <c r="E41" s="164" t="s">
        <v>176</v>
      </c>
      <c r="F41" s="165" t="s">
        <v>177</v>
      </c>
      <c r="G41" s="166">
        <v>2000</v>
      </c>
      <c r="H41" s="167">
        <v>1</v>
      </c>
      <c r="I41" s="166">
        <v>2000</v>
      </c>
      <c r="J41" s="165"/>
    </row>
    <row r="42" spans="1:10" ht="130" x14ac:dyDescent="0.35">
      <c r="A42" s="256" t="s">
        <v>908</v>
      </c>
      <c r="B42" s="256" t="s">
        <v>987</v>
      </c>
      <c r="C42" s="252" t="s">
        <v>181</v>
      </c>
      <c r="D42" s="252" t="s">
        <v>138</v>
      </c>
      <c r="E42" s="164" t="s">
        <v>179</v>
      </c>
      <c r="F42" s="165" t="s">
        <v>180</v>
      </c>
      <c r="G42" s="166">
        <v>1200</v>
      </c>
      <c r="H42" s="167">
        <v>1</v>
      </c>
      <c r="I42" s="166">
        <v>1200</v>
      </c>
      <c r="J42" s="165"/>
    </row>
    <row r="43" spans="1:10" ht="130" x14ac:dyDescent="0.35">
      <c r="A43" s="256" t="s">
        <v>908</v>
      </c>
      <c r="B43" s="256" t="s">
        <v>988</v>
      </c>
      <c r="C43" s="252" t="s">
        <v>183</v>
      </c>
      <c r="D43" s="252" t="s">
        <v>138</v>
      </c>
      <c r="E43" s="164" t="s">
        <v>182</v>
      </c>
      <c r="F43" s="165" t="s">
        <v>180</v>
      </c>
      <c r="G43" s="166">
        <v>1400</v>
      </c>
      <c r="H43" s="167">
        <v>1</v>
      </c>
      <c r="I43" s="166">
        <v>1400</v>
      </c>
      <c r="J43" s="165"/>
    </row>
    <row r="44" spans="1:10" ht="143" x14ac:dyDescent="0.35">
      <c r="A44" s="256" t="s">
        <v>908</v>
      </c>
      <c r="B44" s="256" t="s">
        <v>989</v>
      </c>
      <c r="C44" s="252" t="s">
        <v>185</v>
      </c>
      <c r="D44" s="252" t="s">
        <v>138</v>
      </c>
      <c r="E44" s="164" t="s">
        <v>184</v>
      </c>
      <c r="F44" s="165" t="s">
        <v>180</v>
      </c>
      <c r="G44" s="166">
        <v>650</v>
      </c>
      <c r="H44" s="167">
        <v>6</v>
      </c>
      <c r="I44" s="166">
        <v>3900</v>
      </c>
      <c r="J44" s="165"/>
    </row>
    <row r="45" spans="1:10" ht="156" x14ac:dyDescent="0.35">
      <c r="A45" s="256" t="s">
        <v>908</v>
      </c>
      <c r="B45" s="256" t="s">
        <v>990</v>
      </c>
      <c r="C45" s="252" t="s">
        <v>187</v>
      </c>
      <c r="D45" s="252" t="s">
        <v>138</v>
      </c>
      <c r="E45" s="164" t="s">
        <v>186</v>
      </c>
      <c r="F45" s="165" t="s">
        <v>180</v>
      </c>
      <c r="G45" s="166">
        <v>800</v>
      </c>
      <c r="H45" s="167">
        <v>3</v>
      </c>
      <c r="I45" s="166">
        <v>2400</v>
      </c>
      <c r="J45" s="165"/>
    </row>
    <row r="46" spans="1:10" ht="312" x14ac:dyDescent="0.35">
      <c r="A46" s="256" t="s">
        <v>908</v>
      </c>
      <c r="B46" s="256" t="s">
        <v>991</v>
      </c>
      <c r="C46" s="252" t="s">
        <v>188</v>
      </c>
      <c r="D46" s="252" t="s">
        <v>138</v>
      </c>
      <c r="E46" s="164" t="s">
        <v>189</v>
      </c>
      <c r="F46" s="165" t="s">
        <v>107</v>
      </c>
      <c r="G46" s="166">
        <v>50</v>
      </c>
      <c r="H46" s="167">
        <v>270</v>
      </c>
      <c r="I46" s="166">
        <v>13500</v>
      </c>
      <c r="J46" s="165"/>
    </row>
    <row r="47" spans="1:10" ht="377" x14ac:dyDescent="0.35">
      <c r="A47" s="256" t="s">
        <v>908</v>
      </c>
      <c r="B47" s="256" t="s">
        <v>992</v>
      </c>
      <c r="C47" s="252" t="s">
        <v>190</v>
      </c>
      <c r="D47" s="252" t="s">
        <v>138</v>
      </c>
      <c r="E47" s="164" t="s">
        <v>191</v>
      </c>
      <c r="F47" s="165" t="s">
        <v>180</v>
      </c>
      <c r="G47" s="166">
        <v>1350</v>
      </c>
      <c r="H47" s="167">
        <v>2</v>
      </c>
      <c r="I47" s="166">
        <v>2700</v>
      </c>
      <c r="J47" s="165"/>
    </row>
    <row r="48" spans="1:10" ht="130" x14ac:dyDescent="0.35">
      <c r="A48" s="256" t="s">
        <v>908</v>
      </c>
      <c r="B48" s="256" t="s">
        <v>995</v>
      </c>
      <c r="C48" s="252" t="s">
        <v>1738</v>
      </c>
      <c r="D48" s="252" t="s">
        <v>13</v>
      </c>
      <c r="E48" s="164" t="s">
        <v>16</v>
      </c>
      <c r="F48" s="165" t="s">
        <v>15</v>
      </c>
      <c r="G48" s="166"/>
      <c r="H48" s="167"/>
      <c r="I48" s="166"/>
      <c r="J48" s="165"/>
    </row>
    <row r="49" spans="1:10" x14ac:dyDescent="0.35">
      <c r="A49" s="256" t="s">
        <v>908</v>
      </c>
      <c r="B49" s="256" t="s">
        <v>996</v>
      </c>
      <c r="C49" s="252" t="s">
        <v>192</v>
      </c>
      <c r="D49" s="252" t="s">
        <v>13</v>
      </c>
      <c r="E49" s="164" t="s">
        <v>19</v>
      </c>
      <c r="F49" s="165" t="s">
        <v>15</v>
      </c>
      <c r="G49" s="166"/>
      <c r="H49" s="167"/>
      <c r="I49" s="166"/>
      <c r="J49" s="165"/>
    </row>
    <row r="50" spans="1:10" ht="39" x14ac:dyDescent="0.35">
      <c r="A50" s="256" t="s">
        <v>908</v>
      </c>
      <c r="B50" s="256" t="s">
        <v>997</v>
      </c>
      <c r="C50" s="252" t="s">
        <v>194</v>
      </c>
      <c r="D50" s="252" t="s">
        <v>13</v>
      </c>
      <c r="E50" s="164" t="s">
        <v>193</v>
      </c>
      <c r="F50" s="165" t="s">
        <v>180</v>
      </c>
      <c r="G50" s="166">
        <v>11000</v>
      </c>
      <c r="H50" s="167">
        <v>1</v>
      </c>
      <c r="I50" s="166">
        <v>11000</v>
      </c>
      <c r="J50" s="165"/>
    </row>
    <row r="51" spans="1:10" ht="39" x14ac:dyDescent="0.35">
      <c r="A51" s="256" t="s">
        <v>908</v>
      </c>
      <c r="B51" s="256" t="s">
        <v>998</v>
      </c>
      <c r="C51" s="252" t="s">
        <v>195</v>
      </c>
      <c r="D51" s="252" t="s">
        <v>13</v>
      </c>
      <c r="E51" s="164" t="s">
        <v>196</v>
      </c>
      <c r="F51" s="165" t="s">
        <v>180</v>
      </c>
      <c r="G51" s="166">
        <v>4500</v>
      </c>
      <c r="H51" s="167">
        <v>1</v>
      </c>
      <c r="I51" s="166">
        <v>4500</v>
      </c>
      <c r="J51" s="165"/>
    </row>
    <row r="52" spans="1:10" ht="39" x14ac:dyDescent="0.35">
      <c r="A52" s="256" t="s">
        <v>908</v>
      </c>
      <c r="B52" s="256" t="s">
        <v>999</v>
      </c>
      <c r="C52" s="252" t="s">
        <v>198</v>
      </c>
      <c r="D52" s="252" t="s">
        <v>13</v>
      </c>
      <c r="E52" s="164" t="s">
        <v>197</v>
      </c>
      <c r="F52" s="165" t="s">
        <v>180</v>
      </c>
      <c r="G52" s="166">
        <v>500</v>
      </c>
      <c r="H52" s="167">
        <v>1</v>
      </c>
      <c r="I52" s="166">
        <v>500</v>
      </c>
      <c r="J52" s="165"/>
    </row>
    <row r="53" spans="1:10" ht="39" x14ac:dyDescent="0.35">
      <c r="A53" s="256" t="s">
        <v>908</v>
      </c>
      <c r="B53" s="256" t="s">
        <v>1000</v>
      </c>
      <c r="C53" s="252" t="s">
        <v>199</v>
      </c>
      <c r="D53" s="252" t="s">
        <v>13</v>
      </c>
      <c r="E53" s="164" t="s">
        <v>200</v>
      </c>
      <c r="F53" s="165" t="s">
        <v>180</v>
      </c>
      <c r="G53" s="166">
        <v>450</v>
      </c>
      <c r="H53" s="167">
        <v>7</v>
      </c>
      <c r="I53" s="166">
        <v>3150</v>
      </c>
      <c r="J53" s="165"/>
    </row>
    <row r="54" spans="1:10" ht="65" x14ac:dyDescent="0.35">
      <c r="A54" s="256" t="s">
        <v>908</v>
      </c>
      <c r="B54" s="256" t="s">
        <v>1001</v>
      </c>
      <c r="C54" s="252" t="s">
        <v>201</v>
      </c>
      <c r="D54" s="252" t="s">
        <v>13</v>
      </c>
      <c r="E54" s="164" t="s">
        <v>202</v>
      </c>
      <c r="F54" s="165" t="s">
        <v>180</v>
      </c>
      <c r="G54" s="166">
        <v>600</v>
      </c>
      <c r="H54" s="167">
        <v>1</v>
      </c>
      <c r="I54" s="166">
        <v>600</v>
      </c>
      <c r="J54" s="165"/>
    </row>
    <row r="55" spans="1:10" ht="39" x14ac:dyDescent="0.35">
      <c r="A55" s="256" t="s">
        <v>908</v>
      </c>
      <c r="B55" s="256" t="s">
        <v>1002</v>
      </c>
      <c r="C55" s="252" t="s">
        <v>203</v>
      </c>
      <c r="D55" s="252" t="s">
        <v>13</v>
      </c>
      <c r="E55" s="164" t="s">
        <v>204</v>
      </c>
      <c r="F55" s="165" t="s">
        <v>180</v>
      </c>
      <c r="G55" s="166">
        <v>350</v>
      </c>
      <c r="H55" s="167">
        <v>1</v>
      </c>
      <c r="I55" s="166">
        <v>350</v>
      </c>
      <c r="J55" s="165"/>
    </row>
    <row r="56" spans="1:10" ht="39" x14ac:dyDescent="0.35">
      <c r="A56" s="256" t="s">
        <v>908</v>
      </c>
      <c r="B56" s="256" t="s">
        <v>1003</v>
      </c>
      <c r="C56" s="252" t="s">
        <v>1739</v>
      </c>
      <c r="D56" s="252" t="s">
        <v>13</v>
      </c>
      <c r="E56" s="164" t="s">
        <v>22</v>
      </c>
      <c r="F56" s="165" t="s">
        <v>15</v>
      </c>
      <c r="G56" s="166"/>
      <c r="H56" s="167" t="s">
        <v>1004</v>
      </c>
      <c r="I56" s="166"/>
      <c r="J56" s="165"/>
    </row>
    <row r="57" spans="1:10" ht="39" x14ac:dyDescent="0.35">
      <c r="A57" s="256" t="s">
        <v>908</v>
      </c>
      <c r="B57" s="256" t="s">
        <v>1005</v>
      </c>
      <c r="C57" s="252" t="s">
        <v>205</v>
      </c>
      <c r="D57" s="252" t="s">
        <v>13</v>
      </c>
      <c r="E57" s="164" t="s">
        <v>206</v>
      </c>
      <c r="F57" s="165" t="s">
        <v>180</v>
      </c>
      <c r="G57" s="166">
        <v>13000</v>
      </c>
      <c r="H57" s="167">
        <v>1</v>
      </c>
      <c r="I57" s="166">
        <v>13000</v>
      </c>
      <c r="J57" s="165"/>
    </row>
    <row r="58" spans="1:10" ht="39" x14ac:dyDescent="0.35">
      <c r="A58" s="256" t="s">
        <v>908</v>
      </c>
      <c r="B58" s="256" t="s">
        <v>1006</v>
      </c>
      <c r="C58" s="252" t="s">
        <v>207</v>
      </c>
      <c r="D58" s="252" t="s">
        <v>13</v>
      </c>
      <c r="E58" s="164" t="s">
        <v>208</v>
      </c>
      <c r="F58" s="165" t="s">
        <v>180</v>
      </c>
      <c r="G58" s="166">
        <v>12000</v>
      </c>
      <c r="H58" s="167">
        <v>1</v>
      </c>
      <c r="I58" s="166">
        <v>12000</v>
      </c>
      <c r="J58" s="165"/>
    </row>
    <row r="59" spans="1:10" ht="39" x14ac:dyDescent="0.35">
      <c r="A59" s="256" t="s">
        <v>908</v>
      </c>
      <c r="B59" s="256" t="s">
        <v>1007</v>
      </c>
      <c r="C59" s="252" t="s">
        <v>209</v>
      </c>
      <c r="D59" s="252" t="s">
        <v>13</v>
      </c>
      <c r="E59" s="164" t="s">
        <v>210</v>
      </c>
      <c r="F59" s="165" t="s">
        <v>180</v>
      </c>
      <c r="G59" s="166">
        <v>4000</v>
      </c>
      <c r="H59" s="167">
        <v>3</v>
      </c>
      <c r="I59" s="166">
        <v>12000</v>
      </c>
      <c r="J59" s="165"/>
    </row>
    <row r="60" spans="1:10" x14ac:dyDescent="0.35">
      <c r="A60" s="256" t="s">
        <v>908</v>
      </c>
      <c r="B60" s="256" t="s">
        <v>1008</v>
      </c>
      <c r="C60" s="252" t="s">
        <v>1740</v>
      </c>
      <c r="D60" s="252" t="s">
        <v>13</v>
      </c>
      <c r="E60" s="164" t="s">
        <v>25</v>
      </c>
      <c r="F60" s="165" t="s">
        <v>15</v>
      </c>
      <c r="G60" s="166"/>
      <c r="H60" s="167" t="s">
        <v>1004</v>
      </c>
      <c r="I60" s="166"/>
      <c r="J60" s="165"/>
    </row>
    <row r="61" spans="1:10" ht="39" x14ac:dyDescent="0.35">
      <c r="A61" s="256" t="s">
        <v>908</v>
      </c>
      <c r="B61" s="256" t="s">
        <v>1009</v>
      </c>
      <c r="C61" s="252" t="s">
        <v>211</v>
      </c>
      <c r="D61" s="252" t="s">
        <v>13</v>
      </c>
      <c r="E61" s="164" t="s">
        <v>212</v>
      </c>
      <c r="F61" s="165" t="s">
        <v>180</v>
      </c>
      <c r="G61" s="166">
        <v>3000</v>
      </c>
      <c r="H61" s="167">
        <v>2</v>
      </c>
      <c r="I61" s="166">
        <v>6000</v>
      </c>
      <c r="J61" s="165"/>
    </row>
    <row r="62" spans="1:10" ht="39" x14ac:dyDescent="0.35">
      <c r="A62" s="256" t="s">
        <v>908</v>
      </c>
      <c r="B62" s="256" t="s">
        <v>1010</v>
      </c>
      <c r="C62" s="252" t="s">
        <v>213</v>
      </c>
      <c r="D62" s="252" t="s">
        <v>13</v>
      </c>
      <c r="E62" s="164" t="s">
        <v>214</v>
      </c>
      <c r="F62" s="165" t="s">
        <v>180</v>
      </c>
      <c r="G62" s="166">
        <v>4000</v>
      </c>
      <c r="H62" s="167">
        <v>1</v>
      </c>
      <c r="I62" s="166">
        <v>4000</v>
      </c>
      <c r="J62" s="165"/>
    </row>
    <row r="63" spans="1:10" ht="39" x14ac:dyDescent="0.35">
      <c r="A63" s="256" t="s">
        <v>908</v>
      </c>
      <c r="B63" s="256" t="s">
        <v>1011</v>
      </c>
      <c r="C63" s="252" t="s">
        <v>215</v>
      </c>
      <c r="D63" s="252" t="s">
        <v>13</v>
      </c>
      <c r="E63" s="164" t="s">
        <v>216</v>
      </c>
      <c r="F63" s="165" t="s">
        <v>180</v>
      </c>
      <c r="G63" s="166">
        <v>1500</v>
      </c>
      <c r="H63" s="167">
        <v>1</v>
      </c>
      <c r="I63" s="166">
        <v>1500</v>
      </c>
      <c r="J63" s="165"/>
    </row>
    <row r="64" spans="1:10" ht="39" x14ac:dyDescent="0.35">
      <c r="A64" s="256" t="s">
        <v>908</v>
      </c>
      <c r="B64" s="256" t="s">
        <v>1012</v>
      </c>
      <c r="C64" s="252" t="s">
        <v>217</v>
      </c>
      <c r="D64" s="252" t="s">
        <v>13</v>
      </c>
      <c r="E64" s="164" t="s">
        <v>218</v>
      </c>
      <c r="F64" s="165" t="s">
        <v>180</v>
      </c>
      <c r="G64" s="166">
        <v>2600</v>
      </c>
      <c r="H64" s="167">
        <v>1</v>
      </c>
      <c r="I64" s="166">
        <v>2600</v>
      </c>
      <c r="J64" s="165"/>
    </row>
    <row r="65" spans="1:10" ht="26" x14ac:dyDescent="0.35">
      <c r="A65" s="256" t="s">
        <v>908</v>
      </c>
      <c r="B65" s="256" t="s">
        <v>1013</v>
      </c>
      <c r="C65" s="252" t="s">
        <v>1741</v>
      </c>
      <c r="D65" s="252" t="s">
        <v>13</v>
      </c>
      <c r="E65" s="164" t="s">
        <v>28</v>
      </c>
      <c r="F65" s="165" t="s">
        <v>15</v>
      </c>
      <c r="G65" s="166"/>
      <c r="H65" s="167" t="s">
        <v>1004</v>
      </c>
      <c r="I65" s="166"/>
      <c r="J65" s="165"/>
    </row>
    <row r="66" spans="1:10" ht="182" x14ac:dyDescent="0.35">
      <c r="A66" s="256" t="s">
        <v>908</v>
      </c>
      <c r="B66" s="256" t="s">
        <v>1014</v>
      </c>
      <c r="C66" s="252" t="s">
        <v>219</v>
      </c>
      <c r="D66" s="252" t="s">
        <v>13</v>
      </c>
      <c r="E66" s="164" t="s">
        <v>220</v>
      </c>
      <c r="F66" s="165" t="s">
        <v>934</v>
      </c>
      <c r="G66" s="166">
        <v>3000</v>
      </c>
      <c r="H66" s="167">
        <v>72</v>
      </c>
      <c r="I66" s="166">
        <v>216000</v>
      </c>
      <c r="J66" s="165"/>
    </row>
    <row r="67" spans="1:10" ht="182" x14ac:dyDescent="0.35">
      <c r="A67" s="256" t="s">
        <v>908</v>
      </c>
      <c r="B67" s="256" t="s">
        <v>1015</v>
      </c>
      <c r="C67" s="252" t="s">
        <v>221</v>
      </c>
      <c r="D67" s="252" t="s">
        <v>13</v>
      </c>
      <c r="E67" s="164" t="s">
        <v>222</v>
      </c>
      <c r="F67" s="165" t="s">
        <v>177</v>
      </c>
      <c r="G67" s="166">
        <v>25000</v>
      </c>
      <c r="H67" s="167">
        <v>1</v>
      </c>
      <c r="I67" s="166">
        <v>25000</v>
      </c>
      <c r="J67" s="165"/>
    </row>
    <row r="68" spans="1:10" ht="208" x14ac:dyDescent="0.35">
      <c r="A68" s="256" t="s">
        <v>908</v>
      </c>
      <c r="B68" s="256" t="s">
        <v>1019</v>
      </c>
      <c r="C68" s="252" t="s">
        <v>224</v>
      </c>
      <c r="D68" s="252" t="s">
        <v>223</v>
      </c>
      <c r="E68" s="164" t="s">
        <v>225</v>
      </c>
      <c r="F68" s="165" t="s">
        <v>934</v>
      </c>
      <c r="G68" s="166">
        <v>101</v>
      </c>
      <c r="H68" s="167">
        <v>11</v>
      </c>
      <c r="I68" s="166">
        <v>1111</v>
      </c>
      <c r="J68" s="165"/>
    </row>
    <row r="69" spans="1:10" ht="208" x14ac:dyDescent="0.35">
      <c r="A69" s="256" t="s">
        <v>908</v>
      </c>
      <c r="B69" s="256" t="s">
        <v>1020</v>
      </c>
      <c r="C69" s="252" t="s">
        <v>226</v>
      </c>
      <c r="D69" s="252" t="s">
        <v>223</v>
      </c>
      <c r="E69" s="164" t="s">
        <v>227</v>
      </c>
      <c r="F69" s="165" t="s">
        <v>934</v>
      </c>
      <c r="G69" s="166">
        <v>126</v>
      </c>
      <c r="H69" s="167">
        <v>16</v>
      </c>
      <c r="I69" s="166">
        <v>2016</v>
      </c>
      <c r="J69" s="165"/>
    </row>
    <row r="70" spans="1:10" ht="221" x14ac:dyDescent="0.35">
      <c r="A70" s="256" t="s">
        <v>908</v>
      </c>
      <c r="B70" s="256" t="s">
        <v>1021</v>
      </c>
      <c r="C70" s="252" t="s">
        <v>228</v>
      </c>
      <c r="D70" s="252" t="s">
        <v>223</v>
      </c>
      <c r="E70" s="164" t="s">
        <v>229</v>
      </c>
      <c r="F70" s="165" t="s">
        <v>934</v>
      </c>
      <c r="G70" s="166">
        <v>169</v>
      </c>
      <c r="H70" s="167">
        <v>18</v>
      </c>
      <c r="I70" s="166">
        <v>3042</v>
      </c>
      <c r="J70" s="165"/>
    </row>
    <row r="71" spans="1:10" ht="234" x14ac:dyDescent="0.35">
      <c r="A71" s="256" t="s">
        <v>908</v>
      </c>
      <c r="B71" s="256" t="s">
        <v>1024</v>
      </c>
      <c r="C71" s="252" t="s">
        <v>230</v>
      </c>
      <c r="D71" s="252" t="s">
        <v>223</v>
      </c>
      <c r="E71" s="164" t="s">
        <v>231</v>
      </c>
      <c r="F71" s="165" t="s">
        <v>934</v>
      </c>
      <c r="G71" s="166">
        <v>78</v>
      </c>
      <c r="H71" s="167">
        <v>13</v>
      </c>
      <c r="I71" s="166">
        <v>1014</v>
      </c>
      <c r="J71" s="165"/>
    </row>
    <row r="72" spans="1:10" ht="234" x14ac:dyDescent="0.35">
      <c r="A72" s="256" t="s">
        <v>908</v>
      </c>
      <c r="B72" s="256" t="s">
        <v>1025</v>
      </c>
      <c r="C72" s="252" t="s">
        <v>232</v>
      </c>
      <c r="D72" s="252" t="s">
        <v>223</v>
      </c>
      <c r="E72" s="164" t="s">
        <v>233</v>
      </c>
      <c r="F72" s="165" t="s">
        <v>934</v>
      </c>
      <c r="G72" s="166">
        <v>91</v>
      </c>
      <c r="H72" s="167">
        <v>6</v>
      </c>
      <c r="I72" s="166">
        <v>546</v>
      </c>
      <c r="J72" s="165"/>
    </row>
    <row r="73" spans="1:10" ht="208" x14ac:dyDescent="0.35">
      <c r="A73" s="256" t="s">
        <v>908</v>
      </c>
      <c r="B73" s="256" t="s">
        <v>1028</v>
      </c>
      <c r="C73" s="252" t="s">
        <v>234</v>
      </c>
      <c r="D73" s="252" t="s">
        <v>223</v>
      </c>
      <c r="E73" s="164" t="s">
        <v>235</v>
      </c>
      <c r="F73" s="165" t="s">
        <v>934</v>
      </c>
      <c r="G73" s="166">
        <v>118</v>
      </c>
      <c r="H73" s="167">
        <v>12</v>
      </c>
      <c r="I73" s="166">
        <v>1416</v>
      </c>
      <c r="J73" s="165"/>
    </row>
    <row r="74" spans="1:10" ht="286" x14ac:dyDescent="0.35">
      <c r="A74" s="256" t="s">
        <v>908</v>
      </c>
      <c r="B74" s="256" t="s">
        <v>1029</v>
      </c>
      <c r="C74" s="252" t="s">
        <v>236</v>
      </c>
      <c r="D74" s="252" t="s">
        <v>223</v>
      </c>
      <c r="E74" s="164" t="s">
        <v>237</v>
      </c>
      <c r="F74" s="165" t="s">
        <v>934</v>
      </c>
      <c r="G74" s="166">
        <v>154</v>
      </c>
      <c r="H74" s="167">
        <v>10</v>
      </c>
      <c r="I74" s="166">
        <v>1540</v>
      </c>
      <c r="J74" s="165"/>
    </row>
    <row r="75" spans="1:10" ht="260" x14ac:dyDescent="0.35">
      <c r="A75" s="256" t="s">
        <v>908</v>
      </c>
      <c r="B75" s="256" t="s">
        <v>1030</v>
      </c>
      <c r="C75" s="252" t="s">
        <v>238</v>
      </c>
      <c r="D75" s="252" t="s">
        <v>223</v>
      </c>
      <c r="E75" s="164" t="s">
        <v>239</v>
      </c>
      <c r="F75" s="165" t="s">
        <v>934</v>
      </c>
      <c r="G75" s="166">
        <v>163</v>
      </c>
      <c r="H75" s="167">
        <v>26</v>
      </c>
      <c r="I75" s="166">
        <v>4238</v>
      </c>
      <c r="J75" s="165"/>
    </row>
    <row r="76" spans="1:10" ht="260" x14ac:dyDescent="0.35">
      <c r="A76" s="256" t="s">
        <v>908</v>
      </c>
      <c r="B76" s="256" t="s">
        <v>1031</v>
      </c>
      <c r="C76" s="252" t="s">
        <v>240</v>
      </c>
      <c r="D76" s="252" t="s">
        <v>223</v>
      </c>
      <c r="E76" s="164" t="s">
        <v>241</v>
      </c>
      <c r="F76" s="165" t="s">
        <v>934</v>
      </c>
      <c r="G76" s="166">
        <v>190</v>
      </c>
      <c r="H76" s="167">
        <v>13</v>
      </c>
      <c r="I76" s="166">
        <v>2470</v>
      </c>
      <c r="J76" s="165"/>
    </row>
    <row r="77" spans="1:10" ht="260" x14ac:dyDescent="0.35">
      <c r="A77" s="256" t="s">
        <v>908</v>
      </c>
      <c r="B77" s="256" t="s">
        <v>1032</v>
      </c>
      <c r="C77" s="252" t="s">
        <v>242</v>
      </c>
      <c r="D77" s="252" t="s">
        <v>223</v>
      </c>
      <c r="E77" s="164" t="s">
        <v>243</v>
      </c>
      <c r="F77" s="165" t="s">
        <v>934</v>
      </c>
      <c r="G77" s="166">
        <v>146</v>
      </c>
      <c r="H77" s="167">
        <v>10</v>
      </c>
      <c r="I77" s="166">
        <v>1460</v>
      </c>
      <c r="J77" s="165"/>
    </row>
    <row r="78" spans="1:10" ht="260" x14ac:dyDescent="0.35">
      <c r="A78" s="256" t="s">
        <v>908</v>
      </c>
      <c r="B78" s="256" t="s">
        <v>1033</v>
      </c>
      <c r="C78" s="252" t="s">
        <v>244</v>
      </c>
      <c r="D78" s="252" t="s">
        <v>223</v>
      </c>
      <c r="E78" s="164" t="s">
        <v>245</v>
      </c>
      <c r="F78" s="165" t="s">
        <v>934</v>
      </c>
      <c r="G78" s="166">
        <v>260</v>
      </c>
      <c r="H78" s="167">
        <v>14</v>
      </c>
      <c r="I78" s="166">
        <v>3640</v>
      </c>
      <c r="J78" s="165"/>
    </row>
    <row r="79" spans="1:10" ht="143" x14ac:dyDescent="0.35">
      <c r="A79" s="256" t="s">
        <v>908</v>
      </c>
      <c r="B79" s="256" t="s">
        <v>1036</v>
      </c>
      <c r="C79" s="252" t="s">
        <v>246</v>
      </c>
      <c r="D79" s="252" t="s">
        <v>223</v>
      </c>
      <c r="E79" s="164" t="s">
        <v>247</v>
      </c>
      <c r="F79" s="165" t="s">
        <v>180</v>
      </c>
      <c r="G79" s="166">
        <v>382</v>
      </c>
      <c r="H79" s="167">
        <v>1</v>
      </c>
      <c r="I79" s="166">
        <v>382</v>
      </c>
      <c r="J79" s="165"/>
    </row>
    <row r="80" spans="1:10" ht="169" x14ac:dyDescent="0.35">
      <c r="A80" s="256" t="s">
        <v>908</v>
      </c>
      <c r="B80" s="256" t="s">
        <v>1037</v>
      </c>
      <c r="C80" s="252" t="s">
        <v>248</v>
      </c>
      <c r="D80" s="252" t="s">
        <v>223</v>
      </c>
      <c r="E80" s="164" t="s">
        <v>249</v>
      </c>
      <c r="F80" s="165" t="s">
        <v>180</v>
      </c>
      <c r="G80" s="166">
        <v>129</v>
      </c>
      <c r="H80" s="167">
        <v>2</v>
      </c>
      <c r="I80" s="166">
        <v>258</v>
      </c>
      <c r="J80" s="165"/>
    </row>
    <row r="81" spans="1:10" ht="169" x14ac:dyDescent="0.35">
      <c r="A81" s="256" t="s">
        <v>908</v>
      </c>
      <c r="B81" s="256" t="s">
        <v>1038</v>
      </c>
      <c r="C81" s="252" t="s">
        <v>250</v>
      </c>
      <c r="D81" s="252" t="s">
        <v>223</v>
      </c>
      <c r="E81" s="164" t="s">
        <v>251</v>
      </c>
      <c r="F81" s="165" t="s">
        <v>180</v>
      </c>
      <c r="G81" s="166">
        <v>184</v>
      </c>
      <c r="H81" s="167">
        <v>2</v>
      </c>
      <c r="I81" s="166">
        <v>368</v>
      </c>
      <c r="J81" s="165"/>
    </row>
    <row r="82" spans="1:10" ht="169" x14ac:dyDescent="0.35">
      <c r="A82" s="256" t="s">
        <v>908</v>
      </c>
      <c r="B82" s="256" t="s">
        <v>1039</v>
      </c>
      <c r="C82" s="252" t="s">
        <v>252</v>
      </c>
      <c r="D82" s="252" t="s">
        <v>223</v>
      </c>
      <c r="E82" s="164" t="s">
        <v>253</v>
      </c>
      <c r="F82" s="165" t="s">
        <v>180</v>
      </c>
      <c r="G82" s="166">
        <v>400</v>
      </c>
      <c r="H82" s="167">
        <v>2</v>
      </c>
      <c r="I82" s="166">
        <v>800</v>
      </c>
      <c r="J82" s="165"/>
    </row>
    <row r="83" spans="1:10" ht="169" x14ac:dyDescent="0.35">
      <c r="A83" s="256" t="s">
        <v>908</v>
      </c>
      <c r="B83" s="256" t="s">
        <v>1042</v>
      </c>
      <c r="C83" s="252" t="s">
        <v>254</v>
      </c>
      <c r="D83" s="252" t="s">
        <v>223</v>
      </c>
      <c r="E83" s="164" t="s">
        <v>255</v>
      </c>
      <c r="F83" s="165" t="s">
        <v>934</v>
      </c>
      <c r="G83" s="166">
        <v>102</v>
      </c>
      <c r="H83" s="167">
        <v>30</v>
      </c>
      <c r="I83" s="166">
        <v>3060</v>
      </c>
      <c r="J83" s="165"/>
    </row>
    <row r="84" spans="1:10" ht="195" x14ac:dyDescent="0.35">
      <c r="A84" s="256" t="s">
        <v>908</v>
      </c>
      <c r="B84" s="256" t="s">
        <v>1043</v>
      </c>
      <c r="C84" s="252" t="s">
        <v>256</v>
      </c>
      <c r="D84" s="252" t="s">
        <v>223</v>
      </c>
      <c r="E84" s="164" t="s">
        <v>257</v>
      </c>
      <c r="F84" s="165" t="s">
        <v>934</v>
      </c>
      <c r="G84" s="166">
        <v>101</v>
      </c>
      <c r="H84" s="167">
        <v>30</v>
      </c>
      <c r="I84" s="166">
        <v>3030</v>
      </c>
      <c r="J84" s="165"/>
    </row>
    <row r="85" spans="1:10" ht="195" x14ac:dyDescent="0.35">
      <c r="A85" s="256" t="s">
        <v>908</v>
      </c>
      <c r="B85" s="256" t="s">
        <v>1044</v>
      </c>
      <c r="C85" s="252" t="s">
        <v>258</v>
      </c>
      <c r="D85" s="252" t="s">
        <v>223</v>
      </c>
      <c r="E85" s="164" t="s">
        <v>259</v>
      </c>
      <c r="F85" s="165" t="s">
        <v>934</v>
      </c>
      <c r="G85" s="166">
        <v>136</v>
      </c>
      <c r="H85" s="167">
        <v>11</v>
      </c>
      <c r="I85" s="166">
        <v>1496</v>
      </c>
      <c r="J85" s="165"/>
    </row>
    <row r="86" spans="1:10" ht="234" x14ac:dyDescent="0.35">
      <c r="A86" s="256" t="s">
        <v>908</v>
      </c>
      <c r="B86" s="256" t="s">
        <v>1045</v>
      </c>
      <c r="C86" s="252" t="s">
        <v>260</v>
      </c>
      <c r="D86" s="252" t="s">
        <v>223</v>
      </c>
      <c r="E86" s="164" t="s">
        <v>261</v>
      </c>
      <c r="F86" s="165" t="s">
        <v>934</v>
      </c>
      <c r="G86" s="166">
        <v>116</v>
      </c>
      <c r="H86" s="167">
        <v>30</v>
      </c>
      <c r="I86" s="166">
        <v>3480</v>
      </c>
      <c r="J86" s="165"/>
    </row>
    <row r="87" spans="1:10" ht="273" x14ac:dyDescent="0.35">
      <c r="A87" s="256" t="s">
        <v>908</v>
      </c>
      <c r="B87" s="256" t="s">
        <v>1048</v>
      </c>
      <c r="C87" s="252" t="s">
        <v>262</v>
      </c>
      <c r="D87" s="252" t="s">
        <v>223</v>
      </c>
      <c r="E87" s="164" t="s">
        <v>263</v>
      </c>
      <c r="F87" s="165" t="s">
        <v>180</v>
      </c>
      <c r="G87" s="166">
        <v>79</v>
      </c>
      <c r="H87" s="167">
        <v>12</v>
      </c>
      <c r="I87" s="166">
        <v>948</v>
      </c>
      <c r="J87" s="165"/>
    </row>
    <row r="88" spans="1:10" ht="52" x14ac:dyDescent="0.35">
      <c r="A88" s="256" t="s">
        <v>908</v>
      </c>
      <c r="B88" s="256" t="s">
        <v>1049</v>
      </c>
      <c r="C88" s="252" t="s">
        <v>264</v>
      </c>
      <c r="D88" s="252" t="s">
        <v>223</v>
      </c>
      <c r="E88" s="164" t="s">
        <v>265</v>
      </c>
      <c r="F88" s="165" t="s">
        <v>934</v>
      </c>
      <c r="G88" s="166">
        <v>74</v>
      </c>
      <c r="H88" s="167">
        <v>2</v>
      </c>
      <c r="I88" s="166">
        <v>148</v>
      </c>
      <c r="J88" s="165"/>
    </row>
    <row r="89" spans="1:10" ht="143" x14ac:dyDescent="0.35">
      <c r="A89" s="256" t="s">
        <v>908</v>
      </c>
      <c r="B89" s="256" t="s">
        <v>1052</v>
      </c>
      <c r="C89" s="252" t="s">
        <v>266</v>
      </c>
      <c r="D89" s="252" t="s">
        <v>223</v>
      </c>
      <c r="E89" s="164" t="s">
        <v>267</v>
      </c>
      <c r="F89" s="165" t="s">
        <v>180</v>
      </c>
      <c r="G89" s="166">
        <v>1000</v>
      </c>
      <c r="H89" s="167">
        <v>1</v>
      </c>
      <c r="I89" s="166">
        <v>1000</v>
      </c>
      <c r="J89" s="165"/>
    </row>
    <row r="90" spans="1:10" ht="143" x14ac:dyDescent="0.35">
      <c r="A90" s="256" t="s">
        <v>908</v>
      </c>
      <c r="B90" s="256" t="s">
        <v>1053</v>
      </c>
      <c r="C90" s="252" t="s">
        <v>268</v>
      </c>
      <c r="D90" s="252" t="s">
        <v>223</v>
      </c>
      <c r="E90" s="164" t="s">
        <v>269</v>
      </c>
      <c r="F90" s="165" t="s">
        <v>180</v>
      </c>
      <c r="G90" s="166">
        <v>390</v>
      </c>
      <c r="H90" s="167">
        <v>1</v>
      </c>
      <c r="I90" s="166">
        <v>390</v>
      </c>
      <c r="J90" s="165"/>
    </row>
    <row r="91" spans="1:10" ht="104" x14ac:dyDescent="0.35">
      <c r="A91" s="256" t="s">
        <v>908</v>
      </c>
      <c r="B91" s="256" t="s">
        <v>1054</v>
      </c>
      <c r="C91" s="252" t="s">
        <v>270</v>
      </c>
      <c r="D91" s="252" t="s">
        <v>223</v>
      </c>
      <c r="E91" s="164" t="s">
        <v>271</v>
      </c>
      <c r="F91" s="165" t="s">
        <v>180</v>
      </c>
      <c r="G91" s="166">
        <v>350</v>
      </c>
      <c r="H91" s="167">
        <v>1</v>
      </c>
      <c r="I91" s="166">
        <v>350</v>
      </c>
      <c r="J91" s="165"/>
    </row>
    <row r="92" spans="1:10" ht="26" x14ac:dyDescent="0.35">
      <c r="A92" s="256" t="s">
        <v>908</v>
      </c>
      <c r="B92" s="256" t="s">
        <v>1057</v>
      </c>
      <c r="C92" s="252" t="s">
        <v>272</v>
      </c>
      <c r="D92" s="252" t="s">
        <v>223</v>
      </c>
      <c r="E92" s="164" t="s">
        <v>273</v>
      </c>
      <c r="F92" s="165" t="s">
        <v>1058</v>
      </c>
      <c r="G92" s="166">
        <v>0</v>
      </c>
      <c r="H92" s="167">
        <v>0</v>
      </c>
      <c r="I92" s="166"/>
      <c r="J92" s="165"/>
    </row>
    <row r="93" spans="1:10" ht="208" x14ac:dyDescent="0.35">
      <c r="A93" s="256" t="s">
        <v>908</v>
      </c>
      <c r="B93" s="256" t="s">
        <v>1059</v>
      </c>
      <c r="C93" s="252" t="s">
        <v>274</v>
      </c>
      <c r="D93" s="252" t="s">
        <v>223</v>
      </c>
      <c r="E93" s="164" t="s">
        <v>275</v>
      </c>
      <c r="F93" s="165" t="s">
        <v>180</v>
      </c>
      <c r="G93" s="166">
        <v>1830</v>
      </c>
      <c r="H93" s="167">
        <v>1</v>
      </c>
      <c r="I93" s="166">
        <v>1830</v>
      </c>
      <c r="J93" s="165"/>
    </row>
    <row r="94" spans="1:10" ht="273" x14ac:dyDescent="0.35">
      <c r="A94" s="256" t="s">
        <v>908</v>
      </c>
      <c r="B94" s="256" t="s">
        <v>1060</v>
      </c>
      <c r="C94" s="252" t="s">
        <v>276</v>
      </c>
      <c r="D94" s="252" t="s">
        <v>223</v>
      </c>
      <c r="E94" s="164" t="s">
        <v>277</v>
      </c>
      <c r="F94" s="165" t="s">
        <v>177</v>
      </c>
      <c r="G94" s="166">
        <v>1690</v>
      </c>
      <c r="H94" s="167">
        <v>1</v>
      </c>
      <c r="I94" s="166">
        <v>1690</v>
      </c>
      <c r="J94" s="165"/>
    </row>
    <row r="95" spans="1:10" ht="143" x14ac:dyDescent="0.35">
      <c r="A95" s="256" t="s">
        <v>908</v>
      </c>
      <c r="B95" s="256" t="s">
        <v>1063</v>
      </c>
      <c r="C95" s="252" t="s">
        <v>278</v>
      </c>
      <c r="D95" s="252" t="s">
        <v>223</v>
      </c>
      <c r="E95" s="164" t="s">
        <v>279</v>
      </c>
      <c r="F95" s="165" t="s">
        <v>180</v>
      </c>
      <c r="G95" s="166">
        <v>760</v>
      </c>
      <c r="H95" s="167">
        <v>1</v>
      </c>
      <c r="I95" s="166">
        <v>760</v>
      </c>
      <c r="J95" s="165"/>
    </row>
    <row r="96" spans="1:10" ht="130" x14ac:dyDescent="0.35">
      <c r="A96" s="256" t="s">
        <v>908</v>
      </c>
      <c r="B96" s="256" t="s">
        <v>1064</v>
      </c>
      <c r="C96" s="252" t="s">
        <v>280</v>
      </c>
      <c r="D96" s="252" t="s">
        <v>223</v>
      </c>
      <c r="E96" s="164" t="s">
        <v>281</v>
      </c>
      <c r="F96" s="165" t="s">
        <v>180</v>
      </c>
      <c r="G96" s="166">
        <v>1370</v>
      </c>
      <c r="H96" s="167">
        <v>1</v>
      </c>
      <c r="I96" s="166">
        <v>1370</v>
      </c>
      <c r="J96" s="165"/>
    </row>
    <row r="97" spans="1:10" ht="104" x14ac:dyDescent="0.35">
      <c r="A97" s="256" t="s">
        <v>908</v>
      </c>
      <c r="B97" s="256" t="s">
        <v>1067</v>
      </c>
      <c r="C97" s="252" t="s">
        <v>282</v>
      </c>
      <c r="D97" s="252" t="s">
        <v>223</v>
      </c>
      <c r="E97" s="164" t="s">
        <v>283</v>
      </c>
      <c r="F97" s="165" t="s">
        <v>180</v>
      </c>
      <c r="G97" s="166">
        <v>136</v>
      </c>
      <c r="H97" s="167">
        <v>1</v>
      </c>
      <c r="I97" s="166">
        <v>136</v>
      </c>
      <c r="J97" s="165"/>
    </row>
    <row r="98" spans="1:10" ht="221" x14ac:dyDescent="0.35">
      <c r="A98" s="256" t="s">
        <v>908</v>
      </c>
      <c r="B98" s="256" t="s">
        <v>1068</v>
      </c>
      <c r="C98" s="252" t="s">
        <v>284</v>
      </c>
      <c r="D98" s="252" t="s">
        <v>223</v>
      </c>
      <c r="E98" s="164" t="s">
        <v>285</v>
      </c>
      <c r="F98" s="165" t="s">
        <v>180</v>
      </c>
      <c r="G98" s="166">
        <v>1010</v>
      </c>
      <c r="H98" s="167">
        <v>1</v>
      </c>
      <c r="I98" s="166">
        <v>1010</v>
      </c>
      <c r="J98" s="165"/>
    </row>
    <row r="99" spans="1:10" ht="247" x14ac:dyDescent="0.35">
      <c r="A99" s="256" t="s">
        <v>908</v>
      </c>
      <c r="B99" s="256" t="s">
        <v>1069</v>
      </c>
      <c r="C99" s="252" t="s">
        <v>286</v>
      </c>
      <c r="D99" s="252" t="s">
        <v>223</v>
      </c>
      <c r="E99" s="164" t="s">
        <v>287</v>
      </c>
      <c r="F99" s="165" t="s">
        <v>180</v>
      </c>
      <c r="G99" s="166">
        <v>890</v>
      </c>
      <c r="H99" s="167">
        <v>1</v>
      </c>
      <c r="I99" s="166">
        <v>890</v>
      </c>
      <c r="J99" s="165"/>
    </row>
    <row r="100" spans="1:10" ht="169" x14ac:dyDescent="0.35">
      <c r="A100" s="256" t="s">
        <v>908</v>
      </c>
      <c r="B100" s="256" t="s">
        <v>1070</v>
      </c>
      <c r="C100" s="252" t="s">
        <v>288</v>
      </c>
      <c r="D100" s="252" t="s">
        <v>223</v>
      </c>
      <c r="E100" s="164" t="s">
        <v>289</v>
      </c>
      <c r="F100" s="165" t="s">
        <v>180</v>
      </c>
      <c r="G100" s="166">
        <v>1340</v>
      </c>
      <c r="H100" s="167">
        <v>1</v>
      </c>
      <c r="I100" s="166">
        <v>1340</v>
      </c>
      <c r="J100" s="165"/>
    </row>
    <row r="101" spans="1:10" ht="409.5" x14ac:dyDescent="0.35">
      <c r="A101" s="256" t="s">
        <v>908</v>
      </c>
      <c r="B101" s="256" t="s">
        <v>1073</v>
      </c>
      <c r="C101" s="252" t="s">
        <v>290</v>
      </c>
      <c r="D101" s="252" t="s">
        <v>223</v>
      </c>
      <c r="E101" s="164" t="s">
        <v>291</v>
      </c>
      <c r="F101" s="165" t="s">
        <v>177</v>
      </c>
      <c r="G101" s="166">
        <v>5400</v>
      </c>
      <c r="H101" s="167">
        <v>2</v>
      </c>
      <c r="I101" s="166">
        <v>10800</v>
      </c>
      <c r="J101" s="165"/>
    </row>
    <row r="102" spans="1:10" ht="221" x14ac:dyDescent="0.35">
      <c r="A102" s="256" t="s">
        <v>908</v>
      </c>
      <c r="B102" s="256" t="s">
        <v>1076</v>
      </c>
      <c r="C102" s="252" t="s">
        <v>292</v>
      </c>
      <c r="D102" s="252" t="s">
        <v>223</v>
      </c>
      <c r="E102" s="164" t="s">
        <v>293</v>
      </c>
      <c r="F102" s="165" t="s">
        <v>934</v>
      </c>
      <c r="G102" s="166">
        <v>280</v>
      </c>
      <c r="H102" s="167">
        <v>12</v>
      </c>
      <c r="I102" s="166">
        <v>3360</v>
      </c>
      <c r="J102" s="165"/>
    </row>
    <row r="103" spans="1:10" ht="130" x14ac:dyDescent="0.35">
      <c r="A103" s="256" t="s">
        <v>908</v>
      </c>
      <c r="B103" s="256" t="s">
        <v>1077</v>
      </c>
      <c r="C103" s="252" t="s">
        <v>294</v>
      </c>
      <c r="D103" s="252" t="s">
        <v>223</v>
      </c>
      <c r="E103" s="164" t="s">
        <v>295</v>
      </c>
      <c r="F103" s="165" t="s">
        <v>180</v>
      </c>
      <c r="G103" s="166">
        <v>220</v>
      </c>
      <c r="H103" s="167">
        <v>6</v>
      </c>
      <c r="I103" s="166">
        <v>1320</v>
      </c>
      <c r="J103" s="165"/>
    </row>
    <row r="104" spans="1:10" ht="156" x14ac:dyDescent="0.35">
      <c r="A104" s="256" t="s">
        <v>908</v>
      </c>
      <c r="B104" s="256" t="s">
        <v>1078</v>
      </c>
      <c r="C104" s="252" t="s">
        <v>296</v>
      </c>
      <c r="D104" s="252" t="s">
        <v>223</v>
      </c>
      <c r="E104" s="164" t="s">
        <v>297</v>
      </c>
      <c r="F104" s="165" t="s">
        <v>180</v>
      </c>
      <c r="G104" s="166">
        <v>1790</v>
      </c>
      <c r="H104" s="167">
        <v>2</v>
      </c>
      <c r="I104" s="166">
        <v>3580</v>
      </c>
      <c r="J104" s="165"/>
    </row>
    <row r="105" spans="1:10" ht="286" x14ac:dyDescent="0.35">
      <c r="A105" s="256" t="s">
        <v>908</v>
      </c>
      <c r="B105" s="256" t="s">
        <v>1081</v>
      </c>
      <c r="C105" s="252" t="s">
        <v>298</v>
      </c>
      <c r="D105" s="252" t="s">
        <v>223</v>
      </c>
      <c r="E105" s="164" t="s">
        <v>299</v>
      </c>
      <c r="F105" s="165" t="s">
        <v>180</v>
      </c>
      <c r="G105" s="166">
        <v>2490</v>
      </c>
      <c r="H105" s="167">
        <v>1</v>
      </c>
      <c r="I105" s="166">
        <v>2490</v>
      </c>
      <c r="J105" s="165"/>
    </row>
    <row r="106" spans="1:10" ht="409.5" x14ac:dyDescent="0.35">
      <c r="A106" s="256" t="s">
        <v>908</v>
      </c>
      <c r="B106" s="256" t="s">
        <v>1084</v>
      </c>
      <c r="C106" s="252" t="s">
        <v>300</v>
      </c>
      <c r="D106" s="252" t="s">
        <v>223</v>
      </c>
      <c r="E106" s="164" t="s">
        <v>1085</v>
      </c>
      <c r="F106" s="165" t="s">
        <v>177</v>
      </c>
      <c r="G106" s="166">
        <v>2350</v>
      </c>
      <c r="H106" s="167">
        <v>1</v>
      </c>
      <c r="I106" s="166">
        <v>2350</v>
      </c>
      <c r="J106" s="165"/>
    </row>
    <row r="107" spans="1:10" ht="195" x14ac:dyDescent="0.35">
      <c r="A107" s="256" t="s">
        <v>908</v>
      </c>
      <c r="B107" s="256" t="s">
        <v>1086</v>
      </c>
      <c r="C107" s="252" t="s">
        <v>301</v>
      </c>
      <c r="D107" s="252" t="s">
        <v>223</v>
      </c>
      <c r="E107" s="164" t="s">
        <v>302</v>
      </c>
      <c r="F107" s="165" t="s">
        <v>177</v>
      </c>
      <c r="G107" s="166">
        <v>380</v>
      </c>
      <c r="H107" s="167">
        <v>1</v>
      </c>
      <c r="I107" s="166">
        <v>380</v>
      </c>
      <c r="J107" s="165"/>
    </row>
    <row r="108" spans="1:10" ht="195" x14ac:dyDescent="0.35">
      <c r="A108" s="256" t="s">
        <v>908</v>
      </c>
      <c r="B108" s="256" t="s">
        <v>1087</v>
      </c>
      <c r="C108" s="252" t="s">
        <v>303</v>
      </c>
      <c r="D108" s="252" t="s">
        <v>223</v>
      </c>
      <c r="E108" s="164" t="s">
        <v>304</v>
      </c>
      <c r="F108" s="165" t="s">
        <v>177</v>
      </c>
      <c r="G108" s="166">
        <v>600</v>
      </c>
      <c r="H108" s="167">
        <v>1</v>
      </c>
      <c r="I108" s="166">
        <v>600</v>
      </c>
      <c r="J108" s="165"/>
    </row>
    <row r="109" spans="1:10" ht="195" x14ac:dyDescent="0.35">
      <c r="A109" s="256" t="s">
        <v>908</v>
      </c>
      <c r="B109" s="256" t="s">
        <v>1090</v>
      </c>
      <c r="C109" s="252" t="s">
        <v>305</v>
      </c>
      <c r="D109" s="252" t="s">
        <v>223</v>
      </c>
      <c r="E109" s="164" t="s">
        <v>306</v>
      </c>
      <c r="F109" s="165" t="s">
        <v>180</v>
      </c>
      <c r="G109" s="166">
        <v>72</v>
      </c>
      <c r="H109" s="167">
        <v>3</v>
      </c>
      <c r="I109" s="166">
        <v>216</v>
      </c>
      <c r="J109" s="165"/>
    </row>
    <row r="110" spans="1:10" ht="195" x14ac:dyDescent="0.35">
      <c r="A110" s="256" t="s">
        <v>908</v>
      </c>
      <c r="B110" s="256" t="s">
        <v>1091</v>
      </c>
      <c r="C110" s="252" t="s">
        <v>307</v>
      </c>
      <c r="D110" s="252" t="s">
        <v>223</v>
      </c>
      <c r="E110" s="164" t="s">
        <v>308</v>
      </c>
      <c r="F110" s="165" t="s">
        <v>180</v>
      </c>
      <c r="G110" s="166">
        <v>74</v>
      </c>
      <c r="H110" s="167">
        <v>8</v>
      </c>
      <c r="I110" s="166">
        <v>592</v>
      </c>
      <c r="J110" s="165"/>
    </row>
    <row r="111" spans="1:10" ht="182" x14ac:dyDescent="0.35">
      <c r="A111" s="256" t="s">
        <v>908</v>
      </c>
      <c r="B111" s="256" t="s">
        <v>1094</v>
      </c>
      <c r="C111" s="252" t="s">
        <v>309</v>
      </c>
      <c r="D111" s="252" t="s">
        <v>223</v>
      </c>
      <c r="E111" s="164" t="s">
        <v>310</v>
      </c>
      <c r="F111" s="165" t="s">
        <v>180</v>
      </c>
      <c r="G111" s="166">
        <v>73</v>
      </c>
      <c r="H111" s="167">
        <v>8</v>
      </c>
      <c r="I111" s="166">
        <v>584</v>
      </c>
      <c r="J111" s="165"/>
    </row>
    <row r="112" spans="1:10" ht="169" x14ac:dyDescent="0.35">
      <c r="A112" s="256" t="s">
        <v>908</v>
      </c>
      <c r="B112" s="256" t="s">
        <v>1095</v>
      </c>
      <c r="C112" s="252" t="s">
        <v>311</v>
      </c>
      <c r="D112" s="252" t="s">
        <v>223</v>
      </c>
      <c r="E112" s="164" t="s">
        <v>312</v>
      </c>
      <c r="F112" s="165" t="s">
        <v>180</v>
      </c>
      <c r="G112" s="166">
        <v>91</v>
      </c>
      <c r="H112" s="167">
        <v>6</v>
      </c>
      <c r="I112" s="166">
        <v>546</v>
      </c>
      <c r="J112" s="165"/>
    </row>
    <row r="113" spans="1:10" ht="169" x14ac:dyDescent="0.35">
      <c r="A113" s="256" t="s">
        <v>908</v>
      </c>
      <c r="B113" s="256" t="s">
        <v>1096</v>
      </c>
      <c r="C113" s="252" t="s">
        <v>313</v>
      </c>
      <c r="D113" s="252" t="s">
        <v>223</v>
      </c>
      <c r="E113" s="164" t="s">
        <v>314</v>
      </c>
      <c r="F113" s="165" t="s">
        <v>180</v>
      </c>
      <c r="G113" s="166">
        <v>131</v>
      </c>
      <c r="H113" s="167">
        <v>4</v>
      </c>
      <c r="I113" s="166">
        <v>524</v>
      </c>
      <c r="J113" s="165"/>
    </row>
    <row r="114" spans="1:10" ht="169" x14ac:dyDescent="0.35">
      <c r="A114" s="256" t="s">
        <v>908</v>
      </c>
      <c r="B114" s="256" t="s">
        <v>1097</v>
      </c>
      <c r="C114" s="252" t="s">
        <v>315</v>
      </c>
      <c r="D114" s="252" t="s">
        <v>223</v>
      </c>
      <c r="E114" s="164" t="s">
        <v>316</v>
      </c>
      <c r="F114" s="165" t="s">
        <v>180</v>
      </c>
      <c r="G114" s="166">
        <v>142</v>
      </c>
      <c r="H114" s="167">
        <v>6</v>
      </c>
      <c r="I114" s="166">
        <v>852</v>
      </c>
      <c r="J114" s="165"/>
    </row>
    <row r="115" spans="1:10" ht="52" x14ac:dyDescent="0.35">
      <c r="A115" s="256" t="s">
        <v>908</v>
      </c>
      <c r="B115" s="256" t="s">
        <v>1098</v>
      </c>
      <c r="C115" s="252" t="s">
        <v>317</v>
      </c>
      <c r="D115" s="252" t="s">
        <v>223</v>
      </c>
      <c r="E115" s="164" t="s">
        <v>318</v>
      </c>
      <c r="F115" s="165" t="s">
        <v>180</v>
      </c>
      <c r="G115" s="166">
        <v>33</v>
      </c>
      <c r="H115" s="167">
        <v>6</v>
      </c>
      <c r="I115" s="166">
        <v>198</v>
      </c>
      <c r="J115" s="165"/>
    </row>
    <row r="116" spans="1:10" ht="52" x14ac:dyDescent="0.35">
      <c r="A116" s="256" t="s">
        <v>908</v>
      </c>
      <c r="B116" s="256" t="s">
        <v>1099</v>
      </c>
      <c r="C116" s="252" t="s">
        <v>319</v>
      </c>
      <c r="D116" s="252" t="s">
        <v>223</v>
      </c>
      <c r="E116" s="164" t="s">
        <v>320</v>
      </c>
      <c r="F116" s="165" t="s">
        <v>180</v>
      </c>
      <c r="G116" s="166">
        <v>46</v>
      </c>
      <c r="H116" s="167">
        <v>6</v>
      </c>
      <c r="I116" s="166">
        <v>276</v>
      </c>
      <c r="J116" s="165"/>
    </row>
    <row r="117" spans="1:10" ht="52" x14ac:dyDescent="0.35">
      <c r="A117" s="256" t="s">
        <v>908</v>
      </c>
      <c r="B117" s="256" t="s">
        <v>1100</v>
      </c>
      <c r="C117" s="252" t="s">
        <v>321</v>
      </c>
      <c r="D117" s="252" t="s">
        <v>223</v>
      </c>
      <c r="E117" s="164" t="s">
        <v>322</v>
      </c>
      <c r="F117" s="165" t="s">
        <v>180</v>
      </c>
      <c r="G117" s="166">
        <v>69</v>
      </c>
      <c r="H117" s="167">
        <v>4</v>
      </c>
      <c r="I117" s="166">
        <v>276</v>
      </c>
      <c r="J117" s="165"/>
    </row>
    <row r="118" spans="1:10" ht="247" x14ac:dyDescent="0.35">
      <c r="A118" s="256" t="s">
        <v>908</v>
      </c>
      <c r="B118" s="256" t="s">
        <v>1101</v>
      </c>
      <c r="C118" s="252" t="s">
        <v>323</v>
      </c>
      <c r="D118" s="252" t="s">
        <v>223</v>
      </c>
      <c r="E118" s="164" t="s">
        <v>324</v>
      </c>
      <c r="F118" s="165" t="s">
        <v>180</v>
      </c>
      <c r="G118" s="166">
        <v>6800</v>
      </c>
      <c r="H118" s="167">
        <v>1</v>
      </c>
      <c r="I118" s="166">
        <v>6800</v>
      </c>
      <c r="J118" s="165"/>
    </row>
    <row r="119" spans="1:10" ht="78" x14ac:dyDescent="0.35">
      <c r="A119" s="256" t="s">
        <v>908</v>
      </c>
      <c r="B119" s="256" t="s">
        <v>1102</v>
      </c>
      <c r="C119" s="252" t="s">
        <v>325</v>
      </c>
      <c r="D119" s="252" t="s">
        <v>223</v>
      </c>
      <c r="E119" s="164" t="s">
        <v>326</v>
      </c>
      <c r="F119" s="165" t="s">
        <v>180</v>
      </c>
      <c r="G119" s="166">
        <v>1230</v>
      </c>
      <c r="H119" s="167">
        <v>1</v>
      </c>
      <c r="I119" s="166">
        <v>1230</v>
      </c>
      <c r="J119" s="165"/>
    </row>
    <row r="120" spans="1:10" ht="65" x14ac:dyDescent="0.35">
      <c r="A120" s="256" t="s">
        <v>908</v>
      </c>
      <c r="B120" s="256" t="s">
        <v>1103</v>
      </c>
      <c r="C120" s="252" t="s">
        <v>327</v>
      </c>
      <c r="D120" s="252" t="s">
        <v>223</v>
      </c>
      <c r="E120" s="164" t="s">
        <v>328</v>
      </c>
      <c r="F120" s="165" t="s">
        <v>180</v>
      </c>
      <c r="G120" s="166">
        <v>411</v>
      </c>
      <c r="H120" s="167">
        <v>1</v>
      </c>
      <c r="I120" s="166">
        <v>411</v>
      </c>
      <c r="J120" s="165"/>
    </row>
    <row r="121" spans="1:10" ht="273" x14ac:dyDescent="0.35">
      <c r="A121" s="256" t="s">
        <v>908</v>
      </c>
      <c r="B121" s="256" t="s">
        <v>1104</v>
      </c>
      <c r="C121" s="252" t="s">
        <v>329</v>
      </c>
      <c r="D121" s="252" t="s">
        <v>223</v>
      </c>
      <c r="E121" s="164" t="s">
        <v>330</v>
      </c>
      <c r="F121" s="165" t="s">
        <v>180</v>
      </c>
      <c r="G121" s="166">
        <v>3350</v>
      </c>
      <c r="H121" s="167">
        <v>2</v>
      </c>
      <c r="I121" s="166">
        <v>6700</v>
      </c>
      <c r="J121" s="165"/>
    </row>
    <row r="122" spans="1:10" ht="208" x14ac:dyDescent="0.35">
      <c r="A122" s="256" t="s">
        <v>908</v>
      </c>
      <c r="B122" s="256" t="s">
        <v>1106</v>
      </c>
      <c r="C122" s="252" t="s">
        <v>331</v>
      </c>
      <c r="D122" s="252" t="s">
        <v>223</v>
      </c>
      <c r="E122" s="164" t="s">
        <v>332</v>
      </c>
      <c r="F122" s="165" t="s">
        <v>180</v>
      </c>
      <c r="G122" s="166">
        <v>250</v>
      </c>
      <c r="H122" s="167">
        <v>4</v>
      </c>
      <c r="I122" s="166">
        <v>1000</v>
      </c>
      <c r="J122" s="165"/>
    </row>
    <row r="123" spans="1:10" ht="221" x14ac:dyDescent="0.35">
      <c r="A123" s="256" t="s">
        <v>908</v>
      </c>
      <c r="B123" s="256" t="s">
        <v>1107</v>
      </c>
      <c r="C123" s="252" t="s">
        <v>333</v>
      </c>
      <c r="D123" s="252" t="s">
        <v>223</v>
      </c>
      <c r="E123" s="164" t="s">
        <v>334</v>
      </c>
      <c r="F123" s="165" t="s">
        <v>177</v>
      </c>
      <c r="G123" s="166">
        <v>3500</v>
      </c>
      <c r="H123" s="167">
        <v>1</v>
      </c>
      <c r="I123" s="166">
        <v>3500</v>
      </c>
      <c r="J123" s="165"/>
    </row>
    <row r="124" spans="1:10" ht="65" x14ac:dyDescent="0.35">
      <c r="A124" s="256" t="s">
        <v>908</v>
      </c>
      <c r="B124" s="256" t="s">
        <v>1108</v>
      </c>
      <c r="C124" s="252" t="s">
        <v>335</v>
      </c>
      <c r="D124" s="252" t="s">
        <v>223</v>
      </c>
      <c r="E124" s="164" t="s">
        <v>336</v>
      </c>
      <c r="F124" s="165" t="s">
        <v>177</v>
      </c>
      <c r="G124" s="166">
        <v>150</v>
      </c>
      <c r="H124" s="167">
        <v>1</v>
      </c>
      <c r="I124" s="166">
        <v>150</v>
      </c>
      <c r="J124" s="165"/>
    </row>
    <row r="125" spans="1:10" ht="156" x14ac:dyDescent="0.35">
      <c r="A125" s="256" t="s">
        <v>908</v>
      </c>
      <c r="B125" s="256" t="s">
        <v>1112</v>
      </c>
      <c r="C125" s="252" t="s">
        <v>337</v>
      </c>
      <c r="D125" s="252" t="s">
        <v>39</v>
      </c>
      <c r="E125" s="164" t="s">
        <v>338</v>
      </c>
      <c r="F125" s="165" t="s">
        <v>180</v>
      </c>
      <c r="G125" s="166">
        <v>1250</v>
      </c>
      <c r="H125" s="167">
        <v>1</v>
      </c>
      <c r="I125" s="166">
        <v>1250</v>
      </c>
      <c r="J125" s="165"/>
    </row>
    <row r="126" spans="1:10" ht="156" x14ac:dyDescent="0.35">
      <c r="A126" s="256" t="s">
        <v>908</v>
      </c>
      <c r="B126" s="256" t="s">
        <v>1113</v>
      </c>
      <c r="C126" s="252" t="s">
        <v>339</v>
      </c>
      <c r="D126" s="252" t="s">
        <v>39</v>
      </c>
      <c r="E126" s="164" t="s">
        <v>340</v>
      </c>
      <c r="F126" s="165" t="s">
        <v>180</v>
      </c>
      <c r="G126" s="166">
        <v>1630</v>
      </c>
      <c r="H126" s="167">
        <v>1</v>
      </c>
      <c r="I126" s="166">
        <v>1630</v>
      </c>
      <c r="J126" s="165"/>
    </row>
    <row r="127" spans="1:10" ht="156" x14ac:dyDescent="0.35">
      <c r="A127" s="256" t="s">
        <v>908</v>
      </c>
      <c r="B127" s="256" t="s">
        <v>1114</v>
      </c>
      <c r="C127" s="252" t="s">
        <v>341</v>
      </c>
      <c r="D127" s="252" t="s">
        <v>39</v>
      </c>
      <c r="E127" s="164" t="s">
        <v>342</v>
      </c>
      <c r="F127" s="165" t="s">
        <v>180</v>
      </c>
      <c r="G127" s="166">
        <v>2480</v>
      </c>
      <c r="H127" s="167">
        <v>1</v>
      </c>
      <c r="I127" s="166">
        <v>2480</v>
      </c>
      <c r="J127" s="165"/>
    </row>
    <row r="128" spans="1:10" ht="104" x14ac:dyDescent="0.35">
      <c r="A128" s="256" t="s">
        <v>908</v>
      </c>
      <c r="B128" s="256" t="s">
        <v>1117</v>
      </c>
      <c r="C128" s="252" t="s">
        <v>343</v>
      </c>
      <c r="D128" s="252" t="s">
        <v>39</v>
      </c>
      <c r="E128" s="164" t="s">
        <v>344</v>
      </c>
      <c r="F128" s="165" t="s">
        <v>180</v>
      </c>
      <c r="G128" s="166">
        <v>465</v>
      </c>
      <c r="H128" s="167">
        <v>2</v>
      </c>
      <c r="I128" s="166">
        <v>930</v>
      </c>
      <c r="J128" s="165"/>
    </row>
    <row r="129" spans="1:10" ht="156" x14ac:dyDescent="0.35">
      <c r="A129" s="256" t="s">
        <v>908</v>
      </c>
      <c r="B129" s="256" t="s">
        <v>1119</v>
      </c>
      <c r="C129" s="252" t="s">
        <v>346</v>
      </c>
      <c r="D129" s="252" t="s">
        <v>345</v>
      </c>
      <c r="E129" s="164" t="s">
        <v>347</v>
      </c>
      <c r="F129" s="165" t="s">
        <v>107</v>
      </c>
      <c r="G129" s="166">
        <v>128</v>
      </c>
      <c r="H129" s="167">
        <v>1070</v>
      </c>
      <c r="I129" s="166">
        <v>136960</v>
      </c>
      <c r="J129" s="165"/>
    </row>
    <row r="130" spans="1:10" ht="156" x14ac:dyDescent="0.35">
      <c r="A130" s="256" t="s">
        <v>908</v>
      </c>
      <c r="B130" s="256" t="s">
        <v>1120</v>
      </c>
      <c r="C130" s="252" t="s">
        <v>348</v>
      </c>
      <c r="D130" s="252" t="s">
        <v>345</v>
      </c>
      <c r="E130" s="164" t="s">
        <v>349</v>
      </c>
      <c r="F130" s="165" t="s">
        <v>107</v>
      </c>
      <c r="G130" s="166">
        <v>48</v>
      </c>
      <c r="H130" s="167">
        <v>10</v>
      </c>
      <c r="I130" s="166">
        <v>480</v>
      </c>
      <c r="J130" s="165"/>
    </row>
    <row r="131" spans="1:10" ht="143" x14ac:dyDescent="0.35">
      <c r="A131" s="256" t="s">
        <v>908</v>
      </c>
      <c r="B131" s="256" t="s">
        <v>1122</v>
      </c>
      <c r="C131" s="252" t="s">
        <v>351</v>
      </c>
      <c r="D131" s="252" t="s">
        <v>350</v>
      </c>
      <c r="E131" s="164" t="s">
        <v>352</v>
      </c>
      <c r="F131" s="165" t="s">
        <v>107</v>
      </c>
      <c r="G131" s="166">
        <v>309</v>
      </c>
      <c r="H131" s="167">
        <v>6.7</v>
      </c>
      <c r="I131" s="166">
        <v>2070.3000000000002</v>
      </c>
      <c r="J131" s="165"/>
    </row>
    <row r="132" spans="1:10" ht="143" x14ac:dyDescent="0.35">
      <c r="A132" s="256" t="s">
        <v>908</v>
      </c>
      <c r="B132" s="256" t="s">
        <v>1123</v>
      </c>
      <c r="C132" s="252" t="s">
        <v>353</v>
      </c>
      <c r="D132" s="252" t="s">
        <v>350</v>
      </c>
      <c r="E132" s="164" t="s">
        <v>354</v>
      </c>
      <c r="F132" s="165" t="s">
        <v>107</v>
      </c>
      <c r="G132" s="166">
        <v>260</v>
      </c>
      <c r="H132" s="167">
        <v>18</v>
      </c>
      <c r="I132" s="166">
        <v>4680</v>
      </c>
      <c r="J132" s="165"/>
    </row>
    <row r="133" spans="1:10" ht="104" x14ac:dyDescent="0.35">
      <c r="A133" s="256" t="s">
        <v>908</v>
      </c>
      <c r="B133" s="256" t="s">
        <v>1127</v>
      </c>
      <c r="C133" s="252" t="s">
        <v>356</v>
      </c>
      <c r="D133" s="252" t="s">
        <v>355</v>
      </c>
      <c r="E133" s="164" t="s">
        <v>357</v>
      </c>
      <c r="F133" s="165" t="s">
        <v>107</v>
      </c>
      <c r="G133" s="166">
        <v>24.6</v>
      </c>
      <c r="H133" s="167">
        <v>205</v>
      </c>
      <c r="I133" s="166">
        <v>5043</v>
      </c>
      <c r="J133" s="165"/>
    </row>
    <row r="134" spans="1:10" ht="143" x14ac:dyDescent="0.35">
      <c r="A134" s="256" t="s">
        <v>908</v>
      </c>
      <c r="B134" s="256" t="s">
        <v>1128</v>
      </c>
      <c r="C134" s="252" t="s">
        <v>358</v>
      </c>
      <c r="D134" s="252" t="s">
        <v>355</v>
      </c>
      <c r="E134" s="164" t="s">
        <v>359</v>
      </c>
      <c r="F134" s="165" t="s">
        <v>107</v>
      </c>
      <c r="G134" s="166">
        <v>28.1</v>
      </c>
      <c r="H134" s="167">
        <v>750</v>
      </c>
      <c r="I134" s="166">
        <v>21075</v>
      </c>
      <c r="J134" s="165"/>
    </row>
    <row r="135" spans="1:10" ht="312" x14ac:dyDescent="0.35">
      <c r="A135" s="256" t="s">
        <v>908</v>
      </c>
      <c r="B135" s="256" t="s">
        <v>1129</v>
      </c>
      <c r="C135" s="252" t="s">
        <v>360</v>
      </c>
      <c r="D135" s="252" t="s">
        <v>355</v>
      </c>
      <c r="E135" s="164" t="s">
        <v>361</v>
      </c>
      <c r="F135" s="165" t="s">
        <v>107</v>
      </c>
      <c r="G135" s="166">
        <v>106</v>
      </c>
      <c r="H135" s="167">
        <v>121</v>
      </c>
      <c r="I135" s="166">
        <v>12826</v>
      </c>
      <c r="J135" s="165"/>
    </row>
    <row r="136" spans="1:10" ht="377" x14ac:dyDescent="0.35">
      <c r="A136" s="256" t="s">
        <v>908</v>
      </c>
      <c r="B136" s="256" t="s">
        <v>1131</v>
      </c>
      <c r="C136" s="252" t="s">
        <v>362</v>
      </c>
      <c r="D136" s="252" t="s">
        <v>355</v>
      </c>
      <c r="E136" s="164" t="s">
        <v>363</v>
      </c>
      <c r="F136" s="165" t="s">
        <v>107</v>
      </c>
      <c r="G136" s="166">
        <v>150</v>
      </c>
      <c r="H136" s="167">
        <v>203</v>
      </c>
      <c r="I136" s="166">
        <v>30450</v>
      </c>
      <c r="J136" s="165"/>
    </row>
    <row r="137" spans="1:10" ht="182" x14ac:dyDescent="0.35">
      <c r="A137" s="256" t="s">
        <v>908</v>
      </c>
      <c r="B137" s="256" t="s">
        <v>1132</v>
      </c>
      <c r="C137" s="252" t="s">
        <v>364</v>
      </c>
      <c r="D137" s="252" t="s">
        <v>355</v>
      </c>
      <c r="E137" s="164" t="s">
        <v>365</v>
      </c>
      <c r="F137" s="165" t="s">
        <v>107</v>
      </c>
      <c r="G137" s="166">
        <v>220</v>
      </c>
      <c r="H137" s="167">
        <v>20</v>
      </c>
      <c r="I137" s="166">
        <v>4400</v>
      </c>
      <c r="J137" s="165"/>
    </row>
    <row r="138" spans="1:10" ht="78" x14ac:dyDescent="0.35">
      <c r="A138" s="256" t="s">
        <v>908</v>
      </c>
      <c r="B138" s="256" t="s">
        <v>1136</v>
      </c>
      <c r="C138" s="252" t="s">
        <v>367</v>
      </c>
      <c r="D138" s="252" t="s">
        <v>366</v>
      </c>
      <c r="E138" s="164" t="s">
        <v>368</v>
      </c>
      <c r="F138" s="165" t="s">
        <v>180</v>
      </c>
      <c r="G138" s="166">
        <v>1400</v>
      </c>
      <c r="H138" s="167">
        <v>2</v>
      </c>
      <c r="I138" s="166">
        <v>2800</v>
      </c>
      <c r="J138" s="165"/>
    </row>
    <row r="139" spans="1:10" ht="104" x14ac:dyDescent="0.35">
      <c r="A139" s="256" t="s">
        <v>908</v>
      </c>
      <c r="B139" s="256" t="s">
        <v>1137</v>
      </c>
      <c r="C139" s="252" t="s">
        <v>369</v>
      </c>
      <c r="D139" s="252" t="s">
        <v>366</v>
      </c>
      <c r="E139" s="164" t="s">
        <v>370</v>
      </c>
      <c r="F139" s="165" t="s">
        <v>180</v>
      </c>
      <c r="G139" s="166">
        <v>4200</v>
      </c>
      <c r="H139" s="167">
        <v>1</v>
      </c>
      <c r="I139" s="166">
        <v>4200</v>
      </c>
      <c r="J139" s="165"/>
    </row>
    <row r="140" spans="1:10" ht="234" x14ac:dyDescent="0.35">
      <c r="A140" s="256" t="s">
        <v>908</v>
      </c>
      <c r="B140" s="256" t="s">
        <v>1138</v>
      </c>
      <c r="C140" s="252" t="s">
        <v>371</v>
      </c>
      <c r="D140" s="252" t="s">
        <v>366</v>
      </c>
      <c r="E140" s="164" t="s">
        <v>372</v>
      </c>
      <c r="F140" s="165" t="s">
        <v>180</v>
      </c>
      <c r="G140" s="166">
        <v>360</v>
      </c>
      <c r="H140" s="167">
        <v>1</v>
      </c>
      <c r="I140" s="166">
        <v>360</v>
      </c>
      <c r="J140" s="165"/>
    </row>
    <row r="141" spans="1:10" ht="143" x14ac:dyDescent="0.35">
      <c r="A141" s="256" t="s">
        <v>908</v>
      </c>
      <c r="B141" s="256" t="s">
        <v>1139</v>
      </c>
      <c r="C141" s="252" t="s">
        <v>373</v>
      </c>
      <c r="D141" s="252" t="s">
        <v>366</v>
      </c>
      <c r="E141" s="164" t="s">
        <v>374</v>
      </c>
      <c r="F141" s="165" t="s">
        <v>180</v>
      </c>
      <c r="G141" s="166">
        <v>7040</v>
      </c>
      <c r="H141" s="167">
        <v>1</v>
      </c>
      <c r="I141" s="166">
        <v>7040</v>
      </c>
      <c r="J141" s="165"/>
    </row>
    <row r="142" spans="1:10" ht="143" x14ac:dyDescent="0.35">
      <c r="A142" s="256" t="s">
        <v>908</v>
      </c>
      <c r="B142" s="256" t="s">
        <v>1140</v>
      </c>
      <c r="C142" s="252" t="s">
        <v>375</v>
      </c>
      <c r="D142" s="252" t="s">
        <v>366</v>
      </c>
      <c r="E142" s="164" t="s">
        <v>376</v>
      </c>
      <c r="F142" s="165" t="s">
        <v>180</v>
      </c>
      <c r="G142" s="166">
        <v>12750</v>
      </c>
      <c r="H142" s="167">
        <v>1</v>
      </c>
      <c r="I142" s="166">
        <v>12750</v>
      </c>
      <c r="J142" s="165"/>
    </row>
    <row r="143" spans="1:10" ht="312" x14ac:dyDescent="0.35">
      <c r="A143" s="256" t="s">
        <v>908</v>
      </c>
      <c r="B143" s="256" t="s">
        <v>1143</v>
      </c>
      <c r="C143" s="252" t="s">
        <v>377</v>
      </c>
      <c r="D143" s="252" t="s">
        <v>366</v>
      </c>
      <c r="E143" s="164" t="s">
        <v>378</v>
      </c>
      <c r="F143" s="165" t="s">
        <v>177</v>
      </c>
      <c r="G143" s="166">
        <v>18200</v>
      </c>
      <c r="H143" s="167">
        <v>1</v>
      </c>
      <c r="I143" s="166">
        <v>18200</v>
      </c>
      <c r="J143" s="165"/>
    </row>
    <row r="144" spans="1:10" ht="312" x14ac:dyDescent="0.35">
      <c r="A144" s="256" t="s">
        <v>908</v>
      </c>
      <c r="B144" s="256" t="s">
        <v>1144</v>
      </c>
      <c r="C144" s="252" t="s">
        <v>379</v>
      </c>
      <c r="D144" s="252" t="s">
        <v>366</v>
      </c>
      <c r="E144" s="164" t="s">
        <v>380</v>
      </c>
      <c r="F144" s="165" t="s">
        <v>177</v>
      </c>
      <c r="G144" s="166">
        <v>47100</v>
      </c>
      <c r="H144" s="167">
        <v>1</v>
      </c>
      <c r="I144" s="166">
        <v>47100</v>
      </c>
      <c r="J144" s="165"/>
    </row>
    <row r="145" spans="1:10" ht="260" x14ac:dyDescent="0.35">
      <c r="A145" s="256" t="s">
        <v>908</v>
      </c>
      <c r="B145" s="256" t="s">
        <v>1147</v>
      </c>
      <c r="C145" s="252" t="s">
        <v>381</v>
      </c>
      <c r="D145" s="252" t="s">
        <v>366</v>
      </c>
      <c r="E145" s="164" t="s">
        <v>382</v>
      </c>
      <c r="F145" s="165" t="s">
        <v>177</v>
      </c>
      <c r="G145" s="166">
        <v>9900</v>
      </c>
      <c r="H145" s="167">
        <v>2</v>
      </c>
      <c r="I145" s="166">
        <v>19800</v>
      </c>
      <c r="J145" s="165"/>
    </row>
    <row r="146" spans="1:10" ht="273" x14ac:dyDescent="0.35">
      <c r="A146" s="256" t="s">
        <v>908</v>
      </c>
      <c r="B146" s="256" t="s">
        <v>1148</v>
      </c>
      <c r="C146" s="252" t="s">
        <v>383</v>
      </c>
      <c r="D146" s="252" t="s">
        <v>366</v>
      </c>
      <c r="E146" s="164" t="s">
        <v>384</v>
      </c>
      <c r="F146" s="165" t="s">
        <v>177</v>
      </c>
      <c r="G146" s="166">
        <v>18500</v>
      </c>
      <c r="H146" s="167">
        <v>1</v>
      </c>
      <c r="I146" s="166">
        <v>18500</v>
      </c>
      <c r="J146" s="165"/>
    </row>
    <row r="147" spans="1:10" ht="273" x14ac:dyDescent="0.35">
      <c r="A147" s="256" t="s">
        <v>908</v>
      </c>
      <c r="B147" s="256" t="s">
        <v>1149</v>
      </c>
      <c r="C147" s="252" t="s">
        <v>385</v>
      </c>
      <c r="D147" s="252" t="s">
        <v>366</v>
      </c>
      <c r="E147" s="164" t="s">
        <v>386</v>
      </c>
      <c r="F147" s="165" t="s">
        <v>177</v>
      </c>
      <c r="G147" s="166">
        <v>20800</v>
      </c>
      <c r="H147" s="167">
        <v>1</v>
      </c>
      <c r="I147" s="166">
        <v>20800</v>
      </c>
      <c r="J147" s="165"/>
    </row>
    <row r="148" spans="1:10" ht="130" x14ac:dyDescent="0.35">
      <c r="A148" s="256" t="s">
        <v>908</v>
      </c>
      <c r="B148" s="256" t="s">
        <v>1150</v>
      </c>
      <c r="C148" s="252" t="s">
        <v>387</v>
      </c>
      <c r="D148" s="252" t="s">
        <v>366</v>
      </c>
      <c r="E148" s="164" t="s">
        <v>388</v>
      </c>
      <c r="F148" s="165" t="s">
        <v>177</v>
      </c>
      <c r="G148" s="166">
        <v>3100</v>
      </c>
      <c r="H148" s="167">
        <v>1</v>
      </c>
      <c r="I148" s="166">
        <v>3100</v>
      </c>
      <c r="J148" s="165"/>
    </row>
    <row r="149" spans="1:10" ht="260" x14ac:dyDescent="0.35">
      <c r="A149" s="256" t="s">
        <v>908</v>
      </c>
      <c r="B149" s="256" t="s">
        <v>1153</v>
      </c>
      <c r="C149" s="252" t="s">
        <v>389</v>
      </c>
      <c r="D149" s="252" t="s">
        <v>366</v>
      </c>
      <c r="E149" s="164" t="s">
        <v>390</v>
      </c>
      <c r="F149" s="165" t="s">
        <v>934</v>
      </c>
      <c r="G149" s="166">
        <v>280</v>
      </c>
      <c r="H149" s="167">
        <v>100</v>
      </c>
      <c r="I149" s="166">
        <v>28000</v>
      </c>
      <c r="J149" s="165"/>
    </row>
    <row r="150" spans="1:10" ht="26" x14ac:dyDescent="0.35">
      <c r="A150" s="256" t="s">
        <v>908</v>
      </c>
      <c r="B150" s="256" t="s">
        <v>1154</v>
      </c>
      <c r="C150" s="252" t="s">
        <v>391</v>
      </c>
      <c r="D150" s="252" t="s">
        <v>366</v>
      </c>
      <c r="E150" s="164" t="s">
        <v>392</v>
      </c>
      <c r="F150" s="165" t="s">
        <v>159</v>
      </c>
      <c r="G150" s="166">
        <v>70</v>
      </c>
      <c r="H150" s="167">
        <v>20</v>
      </c>
      <c r="I150" s="166">
        <v>1400</v>
      </c>
      <c r="J150" s="165"/>
    </row>
    <row r="151" spans="1:10" ht="65" x14ac:dyDescent="0.35">
      <c r="A151" s="256" t="s">
        <v>908</v>
      </c>
      <c r="B151" s="256" t="s">
        <v>1155</v>
      </c>
      <c r="C151" s="252" t="s">
        <v>393</v>
      </c>
      <c r="D151" s="252" t="s">
        <v>366</v>
      </c>
      <c r="E151" s="164" t="s">
        <v>394</v>
      </c>
      <c r="F151" s="165" t="s">
        <v>180</v>
      </c>
      <c r="G151" s="166">
        <v>450</v>
      </c>
      <c r="H151" s="167">
        <v>4</v>
      </c>
      <c r="I151" s="166">
        <v>1800</v>
      </c>
      <c r="J151" s="165"/>
    </row>
    <row r="152" spans="1:10" ht="286" x14ac:dyDescent="0.35">
      <c r="A152" s="256" t="s">
        <v>908</v>
      </c>
      <c r="B152" s="256" t="s">
        <v>1156</v>
      </c>
      <c r="C152" s="252" t="s">
        <v>395</v>
      </c>
      <c r="D152" s="252" t="s">
        <v>366</v>
      </c>
      <c r="E152" s="164" t="s">
        <v>396</v>
      </c>
      <c r="F152" s="165" t="s">
        <v>180</v>
      </c>
      <c r="G152" s="166">
        <v>19800</v>
      </c>
      <c r="H152" s="167">
        <v>1</v>
      </c>
      <c r="I152" s="166">
        <v>19800</v>
      </c>
      <c r="J152" s="165"/>
    </row>
    <row r="153" spans="1:10" ht="286" x14ac:dyDescent="0.35">
      <c r="A153" s="256" t="s">
        <v>908</v>
      </c>
      <c r="B153" s="256" t="s">
        <v>1157</v>
      </c>
      <c r="C153" s="252" t="s">
        <v>397</v>
      </c>
      <c r="D153" s="252" t="s">
        <v>366</v>
      </c>
      <c r="E153" s="164" t="s">
        <v>398</v>
      </c>
      <c r="F153" s="165" t="s">
        <v>180</v>
      </c>
      <c r="G153" s="166">
        <v>30700</v>
      </c>
      <c r="H153" s="167">
        <v>2</v>
      </c>
      <c r="I153" s="166">
        <v>61400</v>
      </c>
      <c r="J153" s="165"/>
    </row>
    <row r="154" spans="1:10" ht="221" x14ac:dyDescent="0.35">
      <c r="A154" s="256" t="s">
        <v>908</v>
      </c>
      <c r="B154" s="256" t="s">
        <v>1158</v>
      </c>
      <c r="C154" s="252" t="s">
        <v>399</v>
      </c>
      <c r="D154" s="252" t="s">
        <v>366</v>
      </c>
      <c r="E154" s="164" t="s">
        <v>400</v>
      </c>
      <c r="F154" s="165" t="s">
        <v>177</v>
      </c>
      <c r="G154" s="166">
        <v>4470</v>
      </c>
      <c r="H154" s="167">
        <v>2</v>
      </c>
      <c r="I154" s="166">
        <v>8940</v>
      </c>
      <c r="J154" s="165"/>
    </row>
    <row r="155" spans="1:10" ht="65" x14ac:dyDescent="0.35">
      <c r="A155" s="256" t="s">
        <v>908</v>
      </c>
      <c r="B155" s="256" t="s">
        <v>1161</v>
      </c>
      <c r="C155" s="252" t="s">
        <v>401</v>
      </c>
      <c r="D155" s="252" t="s">
        <v>366</v>
      </c>
      <c r="E155" s="164" t="s">
        <v>402</v>
      </c>
      <c r="F155" s="165" t="s">
        <v>107</v>
      </c>
      <c r="G155" s="166">
        <v>163</v>
      </c>
      <c r="H155" s="167">
        <v>200</v>
      </c>
      <c r="I155" s="166">
        <v>32600</v>
      </c>
      <c r="J155" s="165"/>
    </row>
    <row r="156" spans="1:10" ht="65" x14ac:dyDescent="0.35">
      <c r="A156" s="256" t="s">
        <v>908</v>
      </c>
      <c r="B156" s="256" t="s">
        <v>1162</v>
      </c>
      <c r="C156" s="252" t="s">
        <v>403</v>
      </c>
      <c r="D156" s="252" t="s">
        <v>366</v>
      </c>
      <c r="E156" s="164" t="s">
        <v>404</v>
      </c>
      <c r="F156" s="165" t="s">
        <v>107</v>
      </c>
      <c r="G156" s="166">
        <v>242</v>
      </c>
      <c r="H156" s="167">
        <v>40</v>
      </c>
      <c r="I156" s="166">
        <v>9680</v>
      </c>
      <c r="J156" s="165"/>
    </row>
    <row r="157" spans="1:10" ht="156" x14ac:dyDescent="0.35">
      <c r="A157" s="256" t="s">
        <v>908</v>
      </c>
      <c r="B157" s="256" t="s">
        <v>1165</v>
      </c>
      <c r="C157" s="252" t="s">
        <v>405</v>
      </c>
      <c r="D157" s="252" t="s">
        <v>366</v>
      </c>
      <c r="E157" s="164" t="s">
        <v>406</v>
      </c>
      <c r="F157" s="165" t="s">
        <v>107</v>
      </c>
      <c r="G157" s="166">
        <v>85</v>
      </c>
      <c r="H157" s="167">
        <v>50</v>
      </c>
      <c r="I157" s="166">
        <v>4250</v>
      </c>
      <c r="J157" s="165"/>
    </row>
    <row r="158" spans="1:10" ht="169" x14ac:dyDescent="0.35">
      <c r="A158" s="256" t="s">
        <v>908</v>
      </c>
      <c r="B158" s="256" t="s">
        <v>1168</v>
      </c>
      <c r="C158" s="252" t="s">
        <v>407</v>
      </c>
      <c r="D158" s="252" t="s">
        <v>366</v>
      </c>
      <c r="E158" s="164" t="s">
        <v>408</v>
      </c>
      <c r="F158" s="165" t="s">
        <v>934</v>
      </c>
      <c r="G158" s="166">
        <v>105</v>
      </c>
      <c r="H158" s="167">
        <v>40</v>
      </c>
      <c r="I158" s="166">
        <v>4200</v>
      </c>
      <c r="J158" s="165"/>
    </row>
    <row r="159" spans="1:10" ht="143" x14ac:dyDescent="0.35">
      <c r="A159" s="256" t="s">
        <v>908</v>
      </c>
      <c r="B159" s="256" t="s">
        <v>1171</v>
      </c>
      <c r="C159" s="252" t="s">
        <v>409</v>
      </c>
      <c r="D159" s="252" t="s">
        <v>366</v>
      </c>
      <c r="E159" s="164" t="s">
        <v>410</v>
      </c>
      <c r="F159" s="165" t="s">
        <v>180</v>
      </c>
      <c r="G159" s="166">
        <v>232</v>
      </c>
      <c r="H159" s="167">
        <v>4</v>
      </c>
      <c r="I159" s="166">
        <v>928</v>
      </c>
      <c r="J159" s="165"/>
    </row>
    <row r="160" spans="1:10" ht="130" x14ac:dyDescent="0.35">
      <c r="A160" s="256" t="s">
        <v>908</v>
      </c>
      <c r="B160" s="256" t="s">
        <v>1172</v>
      </c>
      <c r="C160" s="252" t="s">
        <v>411</v>
      </c>
      <c r="D160" s="252" t="s">
        <v>366</v>
      </c>
      <c r="E160" s="164" t="s">
        <v>412</v>
      </c>
      <c r="F160" s="165" t="s">
        <v>107</v>
      </c>
      <c r="G160" s="166">
        <v>1500</v>
      </c>
      <c r="H160" s="167">
        <v>8</v>
      </c>
      <c r="I160" s="166">
        <v>12000</v>
      </c>
      <c r="J160" s="165"/>
    </row>
    <row r="161" spans="1:10" ht="91" x14ac:dyDescent="0.35">
      <c r="A161" s="256" t="s">
        <v>908</v>
      </c>
      <c r="B161" s="256" t="s">
        <v>1173</v>
      </c>
      <c r="C161" s="252" t="s">
        <v>413</v>
      </c>
      <c r="D161" s="252" t="s">
        <v>366</v>
      </c>
      <c r="E161" s="164" t="s">
        <v>414</v>
      </c>
      <c r="F161" s="165" t="s">
        <v>107</v>
      </c>
      <c r="G161" s="166">
        <v>1400</v>
      </c>
      <c r="H161" s="167">
        <v>5</v>
      </c>
      <c r="I161" s="166">
        <v>7000</v>
      </c>
      <c r="J161" s="165"/>
    </row>
    <row r="162" spans="1:10" ht="52" x14ac:dyDescent="0.35">
      <c r="A162" s="256" t="s">
        <v>908</v>
      </c>
      <c r="B162" s="256" t="s">
        <v>1174</v>
      </c>
      <c r="C162" s="252" t="s">
        <v>415</v>
      </c>
      <c r="D162" s="252" t="s">
        <v>366</v>
      </c>
      <c r="E162" s="164" t="s">
        <v>416</v>
      </c>
      <c r="F162" s="165" t="s">
        <v>180</v>
      </c>
      <c r="G162" s="166">
        <v>330</v>
      </c>
      <c r="H162" s="167">
        <v>4</v>
      </c>
      <c r="I162" s="166">
        <v>1320</v>
      </c>
      <c r="J162" s="165"/>
    </row>
    <row r="163" spans="1:10" ht="338" x14ac:dyDescent="0.35">
      <c r="A163" s="256" t="s">
        <v>908</v>
      </c>
      <c r="B163" s="256" t="s">
        <v>1175</v>
      </c>
      <c r="C163" s="252" t="s">
        <v>417</v>
      </c>
      <c r="D163" s="252" t="s">
        <v>366</v>
      </c>
      <c r="E163" s="164" t="s">
        <v>418</v>
      </c>
      <c r="F163" s="165" t="s">
        <v>180</v>
      </c>
      <c r="G163" s="166">
        <v>1900</v>
      </c>
      <c r="H163" s="167">
        <v>2</v>
      </c>
      <c r="I163" s="166">
        <v>3800</v>
      </c>
      <c r="J163" s="165"/>
    </row>
    <row r="164" spans="1:10" ht="338" x14ac:dyDescent="0.35">
      <c r="A164" s="256" t="s">
        <v>908</v>
      </c>
      <c r="B164" s="256" t="s">
        <v>1176</v>
      </c>
      <c r="C164" s="252" t="s">
        <v>419</v>
      </c>
      <c r="D164" s="252" t="s">
        <v>366</v>
      </c>
      <c r="E164" s="164" t="s">
        <v>420</v>
      </c>
      <c r="F164" s="165" t="s">
        <v>107</v>
      </c>
      <c r="G164" s="166">
        <v>3500</v>
      </c>
      <c r="H164" s="167">
        <v>4</v>
      </c>
      <c r="I164" s="166">
        <v>14000</v>
      </c>
      <c r="J164" s="165"/>
    </row>
    <row r="165" spans="1:10" ht="409.5" x14ac:dyDescent="0.35">
      <c r="A165" s="256" t="s">
        <v>908</v>
      </c>
      <c r="B165" s="256" t="s">
        <v>1179</v>
      </c>
      <c r="C165" s="252" t="s">
        <v>421</v>
      </c>
      <c r="D165" s="252" t="s">
        <v>366</v>
      </c>
      <c r="E165" s="164" t="s">
        <v>422</v>
      </c>
      <c r="F165" s="165" t="s">
        <v>177</v>
      </c>
      <c r="G165" s="166">
        <v>1700</v>
      </c>
      <c r="H165" s="167">
        <v>1</v>
      </c>
      <c r="I165" s="166">
        <v>1700</v>
      </c>
      <c r="J165" s="165"/>
    </row>
    <row r="166" spans="1:10" ht="78" x14ac:dyDescent="0.35">
      <c r="A166" s="256" t="s">
        <v>908</v>
      </c>
      <c r="B166" s="256" t="s">
        <v>1180</v>
      </c>
      <c r="C166" s="252" t="s">
        <v>423</v>
      </c>
      <c r="D166" s="252" t="s">
        <v>366</v>
      </c>
      <c r="E166" s="164" t="s">
        <v>424</v>
      </c>
      <c r="F166" s="165" t="s">
        <v>180</v>
      </c>
      <c r="G166" s="166">
        <v>1300</v>
      </c>
      <c r="H166" s="167">
        <v>2</v>
      </c>
      <c r="I166" s="166">
        <v>2600</v>
      </c>
      <c r="J166" s="165"/>
    </row>
    <row r="167" spans="1:10" ht="156" x14ac:dyDescent="0.35">
      <c r="A167" s="256" t="s">
        <v>908</v>
      </c>
      <c r="B167" s="256" t="s">
        <v>1183</v>
      </c>
      <c r="C167" s="252" t="s">
        <v>425</v>
      </c>
      <c r="D167" s="252" t="s">
        <v>366</v>
      </c>
      <c r="E167" s="164" t="s">
        <v>426</v>
      </c>
      <c r="F167" s="165" t="s">
        <v>107</v>
      </c>
      <c r="G167" s="166">
        <v>57</v>
      </c>
      <c r="H167" s="167">
        <v>200</v>
      </c>
      <c r="I167" s="166">
        <v>11400</v>
      </c>
      <c r="J167" s="165"/>
    </row>
    <row r="168" spans="1:10" ht="39" x14ac:dyDescent="0.35">
      <c r="A168" s="256" t="s">
        <v>908</v>
      </c>
      <c r="B168" s="256" t="s">
        <v>1185</v>
      </c>
      <c r="C168" s="252" t="s">
        <v>428</v>
      </c>
      <c r="D168" s="252" t="s">
        <v>366</v>
      </c>
      <c r="E168" s="164" t="s">
        <v>427</v>
      </c>
      <c r="F168" s="165" t="s">
        <v>180</v>
      </c>
      <c r="G168" s="166">
        <v>1500</v>
      </c>
      <c r="H168" s="167">
        <v>1</v>
      </c>
      <c r="I168" s="166">
        <v>1500</v>
      </c>
      <c r="J168" s="165"/>
    </row>
    <row r="169" spans="1:10" ht="182" x14ac:dyDescent="0.35">
      <c r="A169" s="256" t="s">
        <v>908</v>
      </c>
      <c r="B169" s="256" t="s">
        <v>1186</v>
      </c>
      <c r="C169" s="252" t="s">
        <v>430</v>
      </c>
      <c r="D169" s="252" t="s">
        <v>366</v>
      </c>
      <c r="E169" s="164" t="s">
        <v>429</v>
      </c>
      <c r="F169" s="165" t="s">
        <v>180</v>
      </c>
      <c r="G169" s="166">
        <v>18000</v>
      </c>
      <c r="H169" s="167">
        <v>1</v>
      </c>
      <c r="I169" s="166">
        <v>18000</v>
      </c>
      <c r="J169" s="165"/>
    </row>
    <row r="170" spans="1:10" ht="78" x14ac:dyDescent="0.35">
      <c r="A170" s="256" t="s">
        <v>908</v>
      </c>
      <c r="B170" s="256" t="s">
        <v>1187</v>
      </c>
      <c r="C170" s="252" t="s">
        <v>431</v>
      </c>
      <c r="D170" s="252" t="s">
        <v>366</v>
      </c>
      <c r="E170" s="164" t="s">
        <v>1188</v>
      </c>
      <c r="F170" s="165" t="s">
        <v>177</v>
      </c>
      <c r="G170" s="166">
        <v>35000</v>
      </c>
      <c r="H170" s="167">
        <v>1</v>
      </c>
      <c r="I170" s="166">
        <v>35000</v>
      </c>
      <c r="J170" s="165"/>
    </row>
    <row r="171" spans="1:10" ht="52" x14ac:dyDescent="0.35">
      <c r="A171" s="256" t="s">
        <v>908</v>
      </c>
      <c r="B171" s="256" t="s">
        <v>1189</v>
      </c>
      <c r="C171" s="252" t="s">
        <v>433</v>
      </c>
      <c r="D171" s="252" t="s">
        <v>366</v>
      </c>
      <c r="E171" s="164" t="s">
        <v>432</v>
      </c>
      <c r="F171" s="165" t="s">
        <v>177</v>
      </c>
      <c r="G171" s="166">
        <v>20000</v>
      </c>
      <c r="H171" s="167">
        <v>1</v>
      </c>
      <c r="I171" s="166">
        <v>20000</v>
      </c>
      <c r="J171" s="165"/>
    </row>
    <row r="172" spans="1:10" ht="78" x14ac:dyDescent="0.35">
      <c r="A172" s="256" t="s">
        <v>908</v>
      </c>
      <c r="B172" s="256" t="s">
        <v>1190</v>
      </c>
      <c r="C172" s="252" t="s">
        <v>435</v>
      </c>
      <c r="D172" s="252" t="s">
        <v>366</v>
      </c>
      <c r="E172" s="164" t="s">
        <v>434</v>
      </c>
      <c r="F172" s="165" t="s">
        <v>177</v>
      </c>
      <c r="G172" s="166">
        <v>22000</v>
      </c>
      <c r="H172" s="167">
        <v>1</v>
      </c>
      <c r="I172" s="166">
        <v>22000</v>
      </c>
      <c r="J172" s="165"/>
    </row>
    <row r="173" spans="1:10" ht="52" x14ac:dyDescent="0.35">
      <c r="A173" s="256" t="s">
        <v>908</v>
      </c>
      <c r="B173" s="256" t="s">
        <v>1191</v>
      </c>
      <c r="C173" s="252" t="s">
        <v>436</v>
      </c>
      <c r="D173" s="252" t="s">
        <v>366</v>
      </c>
      <c r="E173" s="164" t="s">
        <v>437</v>
      </c>
      <c r="F173" s="165" t="s">
        <v>177</v>
      </c>
      <c r="G173" s="166">
        <v>18000</v>
      </c>
      <c r="H173" s="167">
        <v>1</v>
      </c>
      <c r="I173" s="166">
        <v>18000</v>
      </c>
      <c r="J173" s="165"/>
    </row>
    <row r="174" spans="1:10" ht="117" x14ac:dyDescent="0.35">
      <c r="A174" s="256" t="s">
        <v>908</v>
      </c>
      <c r="B174" s="256" t="s">
        <v>1195</v>
      </c>
      <c r="C174" s="252" t="s">
        <v>439</v>
      </c>
      <c r="D174" s="252" t="s">
        <v>438</v>
      </c>
      <c r="E174" s="164" t="s">
        <v>440</v>
      </c>
      <c r="F174" s="165" t="s">
        <v>934</v>
      </c>
      <c r="G174" s="166">
        <v>18</v>
      </c>
      <c r="H174" s="167">
        <v>6</v>
      </c>
      <c r="I174" s="166">
        <v>108</v>
      </c>
      <c r="J174" s="165"/>
    </row>
    <row r="175" spans="1:10" ht="221" x14ac:dyDescent="0.35">
      <c r="A175" s="256" t="s">
        <v>908</v>
      </c>
      <c r="B175" s="256" t="s">
        <v>1198</v>
      </c>
      <c r="C175" s="252" t="s">
        <v>442</v>
      </c>
      <c r="D175" s="252" t="s">
        <v>441</v>
      </c>
      <c r="E175" s="164" t="s">
        <v>443</v>
      </c>
      <c r="F175" s="165" t="s">
        <v>934</v>
      </c>
      <c r="G175" s="166">
        <v>37</v>
      </c>
      <c r="H175" s="167">
        <v>505</v>
      </c>
      <c r="I175" s="166">
        <v>18685</v>
      </c>
      <c r="J175" s="165"/>
    </row>
    <row r="176" spans="1:10" ht="195" x14ac:dyDescent="0.35">
      <c r="A176" s="256" t="s">
        <v>908</v>
      </c>
      <c r="B176" s="256" t="s">
        <v>1200</v>
      </c>
      <c r="C176" s="252" t="s">
        <v>444</v>
      </c>
      <c r="D176" s="252" t="s">
        <v>441</v>
      </c>
      <c r="E176" s="164" t="s">
        <v>445</v>
      </c>
      <c r="F176" s="165" t="s">
        <v>934</v>
      </c>
      <c r="G176" s="166">
        <v>645</v>
      </c>
      <c r="H176" s="167">
        <v>255</v>
      </c>
      <c r="I176" s="166">
        <v>164475</v>
      </c>
      <c r="J176" s="165"/>
    </row>
    <row r="177" spans="1:10" ht="117" x14ac:dyDescent="0.35">
      <c r="A177" s="256" t="s">
        <v>908</v>
      </c>
      <c r="B177" s="256" t="s">
        <v>1202</v>
      </c>
      <c r="C177" s="252" t="s">
        <v>446</v>
      </c>
      <c r="D177" s="252" t="s">
        <v>441</v>
      </c>
      <c r="E177" s="164" t="s">
        <v>447</v>
      </c>
      <c r="F177" s="165" t="s">
        <v>934</v>
      </c>
      <c r="G177" s="166">
        <v>20</v>
      </c>
      <c r="H177" s="167">
        <v>255</v>
      </c>
      <c r="I177" s="166">
        <v>5100</v>
      </c>
      <c r="J177" s="165"/>
    </row>
    <row r="178" spans="1:10" ht="52" x14ac:dyDescent="0.35">
      <c r="A178" s="256" t="s">
        <v>908</v>
      </c>
      <c r="B178" s="256" t="s">
        <v>1204</v>
      </c>
      <c r="C178" s="252" t="s">
        <v>448</v>
      </c>
      <c r="D178" s="252" t="s">
        <v>441</v>
      </c>
      <c r="E178" s="164" t="s">
        <v>449</v>
      </c>
      <c r="F178" s="165" t="s">
        <v>104</v>
      </c>
      <c r="G178" s="166">
        <v>6590</v>
      </c>
      <c r="H178" s="167">
        <v>15</v>
      </c>
      <c r="I178" s="166">
        <v>98850</v>
      </c>
      <c r="J178" s="165"/>
    </row>
    <row r="179" spans="1:10" ht="409.5" x14ac:dyDescent="0.35">
      <c r="A179" s="256" t="s">
        <v>908</v>
      </c>
      <c r="B179" s="256" t="s">
        <v>1207</v>
      </c>
      <c r="C179" s="252" t="s">
        <v>452</v>
      </c>
      <c r="D179" s="252" t="s">
        <v>450</v>
      </c>
      <c r="E179" s="164" t="s">
        <v>451</v>
      </c>
      <c r="F179" s="165" t="s">
        <v>177</v>
      </c>
      <c r="G179" s="166">
        <v>115000</v>
      </c>
      <c r="H179" s="167">
        <v>1</v>
      </c>
      <c r="I179" s="166">
        <v>115000</v>
      </c>
      <c r="J179" s="165"/>
    </row>
    <row r="180" spans="1:10" ht="169" x14ac:dyDescent="0.35">
      <c r="A180" s="256" t="s">
        <v>908</v>
      </c>
      <c r="B180" s="256" t="s">
        <v>1208</v>
      </c>
      <c r="C180" s="252" t="s">
        <v>454</v>
      </c>
      <c r="D180" s="252" t="s">
        <v>450</v>
      </c>
      <c r="E180" s="164" t="s">
        <v>453</v>
      </c>
      <c r="F180" s="165" t="s">
        <v>177</v>
      </c>
      <c r="G180" s="166">
        <v>65000</v>
      </c>
      <c r="H180" s="167">
        <v>1</v>
      </c>
      <c r="I180" s="166">
        <v>65000</v>
      </c>
      <c r="J180" s="165"/>
    </row>
    <row r="181" spans="1:10" ht="182" x14ac:dyDescent="0.35">
      <c r="A181" s="256" t="s">
        <v>908</v>
      </c>
      <c r="B181" s="256" t="s">
        <v>1209</v>
      </c>
      <c r="C181" s="252" t="s">
        <v>456</v>
      </c>
      <c r="D181" s="252" t="s">
        <v>450</v>
      </c>
      <c r="E181" s="164" t="s">
        <v>455</v>
      </c>
      <c r="F181" s="165" t="s">
        <v>177</v>
      </c>
      <c r="G181" s="166">
        <v>35000</v>
      </c>
      <c r="H181" s="167">
        <v>1</v>
      </c>
      <c r="I181" s="166">
        <v>35000</v>
      </c>
      <c r="J181" s="165"/>
    </row>
    <row r="182" spans="1:10" ht="182" x14ac:dyDescent="0.35">
      <c r="A182" s="256" t="s">
        <v>908</v>
      </c>
      <c r="B182" s="256" t="s">
        <v>1210</v>
      </c>
      <c r="C182" s="252" t="s">
        <v>458</v>
      </c>
      <c r="D182" s="252" t="s">
        <v>450</v>
      </c>
      <c r="E182" s="164" t="s">
        <v>457</v>
      </c>
      <c r="F182" s="165" t="s">
        <v>177</v>
      </c>
      <c r="G182" s="166">
        <v>20000</v>
      </c>
      <c r="H182" s="167">
        <v>1</v>
      </c>
      <c r="I182" s="166">
        <v>20000</v>
      </c>
      <c r="J182" s="165"/>
    </row>
    <row r="183" spans="1:10" ht="312" x14ac:dyDescent="0.35">
      <c r="A183" s="256" t="s">
        <v>908</v>
      </c>
      <c r="B183" s="256" t="s">
        <v>1211</v>
      </c>
      <c r="C183" s="252" t="s">
        <v>460</v>
      </c>
      <c r="D183" s="252" t="s">
        <v>450</v>
      </c>
      <c r="E183" s="164" t="s">
        <v>459</v>
      </c>
      <c r="F183" s="165" t="s">
        <v>180</v>
      </c>
      <c r="G183" s="166">
        <v>2000</v>
      </c>
      <c r="H183" s="167">
        <v>20</v>
      </c>
      <c r="I183" s="166">
        <v>40000</v>
      </c>
      <c r="J183" s="165"/>
    </row>
    <row r="184" spans="1:10" ht="409.5" x14ac:dyDescent="0.35">
      <c r="A184" s="256" t="s">
        <v>908</v>
      </c>
      <c r="B184" s="256" t="s">
        <v>1212</v>
      </c>
      <c r="C184" s="252" t="s">
        <v>462</v>
      </c>
      <c r="D184" s="252" t="s">
        <v>450</v>
      </c>
      <c r="E184" s="164" t="s">
        <v>461</v>
      </c>
      <c r="F184" s="165" t="s">
        <v>177</v>
      </c>
      <c r="G184" s="166">
        <v>12000</v>
      </c>
      <c r="H184" s="167">
        <v>1</v>
      </c>
      <c r="I184" s="166">
        <v>12000</v>
      </c>
      <c r="J184" s="165"/>
    </row>
    <row r="185" spans="1:10" ht="130" x14ac:dyDescent="0.35">
      <c r="A185" s="256" t="s">
        <v>908</v>
      </c>
      <c r="B185" s="256" t="s">
        <v>1213</v>
      </c>
      <c r="C185" s="252" t="s">
        <v>465</v>
      </c>
      <c r="D185" s="252" t="s">
        <v>450</v>
      </c>
      <c r="E185" s="164" t="s">
        <v>464</v>
      </c>
      <c r="F185" s="165" t="s">
        <v>177</v>
      </c>
      <c r="G185" s="166">
        <v>1200</v>
      </c>
      <c r="H185" s="167">
        <v>1</v>
      </c>
      <c r="I185" s="166">
        <v>1200</v>
      </c>
      <c r="J185" s="165"/>
    </row>
    <row r="186" spans="1:10" ht="78" x14ac:dyDescent="0.35">
      <c r="A186" s="256" t="s">
        <v>908</v>
      </c>
      <c r="B186" s="256" t="s">
        <v>1214</v>
      </c>
      <c r="C186" s="252" t="s">
        <v>468</v>
      </c>
      <c r="D186" s="252" t="s">
        <v>450</v>
      </c>
      <c r="E186" s="164" t="s">
        <v>467</v>
      </c>
      <c r="F186" s="165" t="s">
        <v>180</v>
      </c>
      <c r="G186" s="166">
        <v>300</v>
      </c>
      <c r="H186" s="167">
        <v>4</v>
      </c>
      <c r="I186" s="166">
        <v>1200</v>
      </c>
      <c r="J186" s="165"/>
    </row>
    <row r="187" spans="1:10" ht="104" x14ac:dyDescent="0.35">
      <c r="A187" s="256" t="s">
        <v>908</v>
      </c>
      <c r="B187" s="256" t="s">
        <v>1215</v>
      </c>
      <c r="C187" s="252" t="s">
        <v>469</v>
      </c>
      <c r="D187" s="252" t="s">
        <v>450</v>
      </c>
      <c r="E187" s="164" t="s">
        <v>470</v>
      </c>
      <c r="F187" s="165" t="s">
        <v>180</v>
      </c>
      <c r="G187" s="166">
        <v>350</v>
      </c>
      <c r="H187" s="167">
        <v>4</v>
      </c>
      <c r="I187" s="166">
        <v>1400</v>
      </c>
      <c r="J187" s="165"/>
    </row>
    <row r="188" spans="1:10" ht="409.5" x14ac:dyDescent="0.35">
      <c r="A188" s="256" t="s">
        <v>908</v>
      </c>
      <c r="B188" s="256" t="s">
        <v>1216</v>
      </c>
      <c r="C188" s="252" t="s">
        <v>471</v>
      </c>
      <c r="D188" s="252" t="s">
        <v>450</v>
      </c>
      <c r="E188" s="164" t="s">
        <v>472</v>
      </c>
      <c r="F188" s="165" t="s">
        <v>177</v>
      </c>
      <c r="G188" s="166">
        <v>5000</v>
      </c>
      <c r="H188" s="167">
        <v>1</v>
      </c>
      <c r="I188" s="166">
        <v>5000</v>
      </c>
      <c r="J188" s="165"/>
    </row>
    <row r="189" spans="1:10" ht="39" x14ac:dyDescent="0.35">
      <c r="A189" s="256" t="s">
        <v>908</v>
      </c>
      <c r="B189" s="256" t="s">
        <v>1220</v>
      </c>
      <c r="C189" s="252" t="s">
        <v>474</v>
      </c>
      <c r="D189" s="252" t="s">
        <v>473</v>
      </c>
      <c r="E189" s="164" t="s">
        <v>475</v>
      </c>
      <c r="F189" s="165" t="s">
        <v>180</v>
      </c>
      <c r="G189" s="166">
        <v>595</v>
      </c>
      <c r="H189" s="167">
        <v>1</v>
      </c>
      <c r="I189" s="166">
        <v>595</v>
      </c>
      <c r="J189" s="165"/>
    </row>
    <row r="190" spans="1:10" ht="403" x14ac:dyDescent="0.35">
      <c r="A190" s="256" t="s">
        <v>908</v>
      </c>
      <c r="B190" s="256" t="s">
        <v>1224</v>
      </c>
      <c r="C190" s="252" t="s">
        <v>477</v>
      </c>
      <c r="D190" s="252" t="s">
        <v>476</v>
      </c>
      <c r="E190" s="164" t="s">
        <v>478</v>
      </c>
      <c r="F190" s="165" t="s">
        <v>934</v>
      </c>
      <c r="G190" s="166">
        <v>430</v>
      </c>
      <c r="H190" s="167">
        <v>60</v>
      </c>
      <c r="I190" s="166">
        <v>25800</v>
      </c>
      <c r="J190" s="165"/>
    </row>
    <row r="191" spans="1:10" ht="409.5" x14ac:dyDescent="0.35">
      <c r="A191" s="256" t="s">
        <v>908</v>
      </c>
      <c r="B191" s="256" t="s">
        <v>1227</v>
      </c>
      <c r="C191" s="252" t="s">
        <v>479</v>
      </c>
      <c r="D191" s="252" t="s">
        <v>476</v>
      </c>
      <c r="E191" s="164" t="s">
        <v>480</v>
      </c>
      <c r="F191" s="165" t="s">
        <v>180</v>
      </c>
      <c r="G191" s="166">
        <v>3190</v>
      </c>
      <c r="H191" s="167">
        <v>1</v>
      </c>
      <c r="I191" s="166">
        <v>3190</v>
      </c>
      <c r="J191" s="165"/>
    </row>
    <row r="192" spans="1:10" ht="409.5" x14ac:dyDescent="0.35">
      <c r="A192" s="256" t="s">
        <v>908</v>
      </c>
      <c r="B192" s="256" t="s">
        <v>1228</v>
      </c>
      <c r="C192" s="252" t="s">
        <v>481</v>
      </c>
      <c r="D192" s="252" t="s">
        <v>476</v>
      </c>
      <c r="E192" s="164" t="s">
        <v>482</v>
      </c>
      <c r="F192" s="165" t="s">
        <v>180</v>
      </c>
      <c r="G192" s="166">
        <v>3560</v>
      </c>
      <c r="H192" s="167">
        <v>1</v>
      </c>
      <c r="I192" s="166">
        <v>3560</v>
      </c>
      <c r="J192" s="165"/>
    </row>
    <row r="193" spans="1:10" ht="182" x14ac:dyDescent="0.35">
      <c r="A193" s="256" t="s">
        <v>908</v>
      </c>
      <c r="B193" s="256" t="s">
        <v>1231</v>
      </c>
      <c r="C193" s="252" t="s">
        <v>483</v>
      </c>
      <c r="D193" s="252" t="s">
        <v>476</v>
      </c>
      <c r="E193" s="164" t="s">
        <v>484</v>
      </c>
      <c r="F193" s="165" t="s">
        <v>180</v>
      </c>
      <c r="G193" s="166">
        <v>1770</v>
      </c>
      <c r="H193" s="167">
        <v>1</v>
      </c>
      <c r="I193" s="166">
        <v>1770</v>
      </c>
      <c r="J193" s="165"/>
    </row>
    <row r="194" spans="1:10" ht="221" x14ac:dyDescent="0.35">
      <c r="A194" s="256" t="s">
        <v>908</v>
      </c>
      <c r="B194" s="256" t="s">
        <v>1234</v>
      </c>
      <c r="C194" s="252" t="s">
        <v>485</v>
      </c>
      <c r="D194" s="252" t="s">
        <v>476</v>
      </c>
      <c r="E194" s="164" t="s">
        <v>486</v>
      </c>
      <c r="F194" s="165" t="s">
        <v>177</v>
      </c>
      <c r="G194" s="166">
        <v>2860</v>
      </c>
      <c r="H194" s="167">
        <v>1</v>
      </c>
      <c r="I194" s="166">
        <v>2860</v>
      </c>
      <c r="J194" s="165"/>
    </row>
    <row r="195" spans="1:10" ht="234" x14ac:dyDescent="0.35">
      <c r="A195" s="256" t="s">
        <v>908</v>
      </c>
      <c r="B195" s="256" t="s">
        <v>1237</v>
      </c>
      <c r="C195" s="252" t="s">
        <v>487</v>
      </c>
      <c r="D195" s="252" t="s">
        <v>476</v>
      </c>
      <c r="E195" s="164" t="s">
        <v>488</v>
      </c>
      <c r="F195" s="165" t="s">
        <v>177</v>
      </c>
      <c r="G195" s="166">
        <v>3000</v>
      </c>
      <c r="H195" s="167">
        <v>1</v>
      </c>
      <c r="I195" s="166">
        <v>3000</v>
      </c>
      <c r="J195" s="165"/>
    </row>
    <row r="196" spans="1:10" ht="286" x14ac:dyDescent="0.35">
      <c r="A196" s="256" t="s">
        <v>908</v>
      </c>
      <c r="B196" s="256" t="s">
        <v>1240</v>
      </c>
      <c r="C196" s="252" t="s">
        <v>489</v>
      </c>
      <c r="D196" s="252" t="s">
        <v>476</v>
      </c>
      <c r="E196" s="164" t="s">
        <v>490</v>
      </c>
      <c r="F196" s="165" t="s">
        <v>934</v>
      </c>
      <c r="G196" s="166">
        <v>168</v>
      </c>
      <c r="H196" s="167">
        <v>10</v>
      </c>
      <c r="I196" s="166">
        <v>1680</v>
      </c>
      <c r="J196" s="165"/>
    </row>
    <row r="197" spans="1:10" ht="299" x14ac:dyDescent="0.35">
      <c r="A197" s="256" t="s">
        <v>908</v>
      </c>
      <c r="B197" s="256" t="s">
        <v>1241</v>
      </c>
      <c r="C197" s="252" t="s">
        <v>491</v>
      </c>
      <c r="D197" s="252" t="s">
        <v>476</v>
      </c>
      <c r="E197" s="164" t="s">
        <v>492</v>
      </c>
      <c r="F197" s="165" t="s">
        <v>934</v>
      </c>
      <c r="G197" s="166">
        <v>178</v>
      </c>
      <c r="H197" s="167">
        <v>5</v>
      </c>
      <c r="I197" s="166">
        <v>890</v>
      </c>
      <c r="J197" s="165"/>
    </row>
    <row r="198" spans="1:10" ht="299" x14ac:dyDescent="0.35">
      <c r="A198" s="256" t="s">
        <v>908</v>
      </c>
      <c r="B198" s="256" t="s">
        <v>1242</v>
      </c>
      <c r="C198" s="252" t="s">
        <v>493</v>
      </c>
      <c r="D198" s="252" t="s">
        <v>476</v>
      </c>
      <c r="E198" s="164" t="s">
        <v>494</v>
      </c>
      <c r="F198" s="165" t="s">
        <v>934</v>
      </c>
      <c r="G198" s="166">
        <v>193</v>
      </c>
      <c r="H198" s="167">
        <v>5</v>
      </c>
      <c r="I198" s="166">
        <v>965</v>
      </c>
      <c r="J198" s="165"/>
    </row>
    <row r="199" spans="1:10" ht="409.5" x14ac:dyDescent="0.35">
      <c r="A199" s="256" t="s">
        <v>908</v>
      </c>
      <c r="B199" s="256" t="s">
        <v>1245</v>
      </c>
      <c r="C199" s="252" t="s">
        <v>495</v>
      </c>
      <c r="D199" s="252" t="s">
        <v>476</v>
      </c>
      <c r="E199" s="164" t="s">
        <v>496</v>
      </c>
      <c r="F199" s="165" t="s">
        <v>180</v>
      </c>
      <c r="G199" s="166">
        <v>3870</v>
      </c>
      <c r="H199" s="167">
        <v>1</v>
      </c>
      <c r="I199" s="166">
        <v>3870</v>
      </c>
      <c r="J199" s="165"/>
    </row>
    <row r="200" spans="1:10" ht="409.5" x14ac:dyDescent="0.35">
      <c r="A200" s="256" t="s">
        <v>908</v>
      </c>
      <c r="B200" s="256" t="s">
        <v>1246</v>
      </c>
      <c r="C200" s="252" t="s">
        <v>497</v>
      </c>
      <c r="D200" s="252" t="s">
        <v>476</v>
      </c>
      <c r="E200" s="164" t="s">
        <v>498</v>
      </c>
      <c r="F200" s="165" t="s">
        <v>180</v>
      </c>
      <c r="G200" s="166">
        <v>5450</v>
      </c>
      <c r="H200" s="167">
        <v>1</v>
      </c>
      <c r="I200" s="166">
        <v>5450</v>
      </c>
      <c r="J200" s="165"/>
    </row>
    <row r="201" spans="1:10" ht="409.5" x14ac:dyDescent="0.35">
      <c r="A201" s="256" t="s">
        <v>908</v>
      </c>
      <c r="B201" s="256" t="s">
        <v>1247</v>
      </c>
      <c r="C201" s="252" t="s">
        <v>499</v>
      </c>
      <c r="D201" s="252" t="s">
        <v>476</v>
      </c>
      <c r="E201" s="164" t="s">
        <v>500</v>
      </c>
      <c r="F201" s="165" t="s">
        <v>180</v>
      </c>
      <c r="G201" s="166">
        <v>6600</v>
      </c>
      <c r="H201" s="167">
        <v>1</v>
      </c>
      <c r="I201" s="166">
        <v>6600</v>
      </c>
      <c r="J201" s="165"/>
    </row>
    <row r="202" spans="1:10" ht="409.5" x14ac:dyDescent="0.35">
      <c r="A202" s="256" t="s">
        <v>908</v>
      </c>
      <c r="B202" s="256" t="s">
        <v>1248</v>
      </c>
      <c r="C202" s="252" t="s">
        <v>501</v>
      </c>
      <c r="D202" s="252" t="s">
        <v>476</v>
      </c>
      <c r="E202" s="164" t="s">
        <v>502</v>
      </c>
      <c r="F202" s="165" t="s">
        <v>180</v>
      </c>
      <c r="G202" s="166">
        <v>7150</v>
      </c>
      <c r="H202" s="167">
        <v>1</v>
      </c>
      <c r="I202" s="166">
        <v>7150</v>
      </c>
      <c r="J202" s="165"/>
    </row>
    <row r="203" spans="1:10" ht="409.5" x14ac:dyDescent="0.35">
      <c r="A203" s="256" t="s">
        <v>908</v>
      </c>
      <c r="B203" s="256" t="s">
        <v>1249</v>
      </c>
      <c r="C203" s="252" t="s">
        <v>503</v>
      </c>
      <c r="D203" s="252" t="s">
        <v>476</v>
      </c>
      <c r="E203" s="164" t="s">
        <v>504</v>
      </c>
      <c r="F203" s="165" t="s">
        <v>180</v>
      </c>
      <c r="G203" s="166">
        <v>24820</v>
      </c>
      <c r="H203" s="167">
        <v>1</v>
      </c>
      <c r="I203" s="166">
        <v>24820</v>
      </c>
      <c r="J203" s="165"/>
    </row>
    <row r="204" spans="1:10" ht="312" x14ac:dyDescent="0.35">
      <c r="A204" s="256" t="s">
        <v>908</v>
      </c>
      <c r="B204" s="256" t="s">
        <v>1252</v>
      </c>
      <c r="C204" s="252" t="s">
        <v>505</v>
      </c>
      <c r="D204" s="252" t="s">
        <v>476</v>
      </c>
      <c r="E204" s="164" t="s">
        <v>506</v>
      </c>
      <c r="F204" s="165" t="s">
        <v>177</v>
      </c>
      <c r="G204" s="166">
        <v>1500</v>
      </c>
      <c r="H204" s="167">
        <v>1</v>
      </c>
      <c r="I204" s="166">
        <v>1500</v>
      </c>
      <c r="J204" s="165"/>
    </row>
    <row r="205" spans="1:10" ht="195" x14ac:dyDescent="0.35">
      <c r="A205" s="256" t="s">
        <v>908</v>
      </c>
      <c r="B205" s="256" t="s">
        <v>1255</v>
      </c>
      <c r="C205" s="252" t="s">
        <v>507</v>
      </c>
      <c r="D205" s="252" t="s">
        <v>476</v>
      </c>
      <c r="E205" s="164" t="s">
        <v>508</v>
      </c>
      <c r="F205" s="165" t="s">
        <v>934</v>
      </c>
      <c r="G205" s="166">
        <v>92</v>
      </c>
      <c r="H205" s="167">
        <v>6</v>
      </c>
      <c r="I205" s="166">
        <v>552</v>
      </c>
      <c r="J205" s="165"/>
    </row>
    <row r="206" spans="1:10" ht="104" x14ac:dyDescent="0.35">
      <c r="A206" s="256" t="s">
        <v>1256</v>
      </c>
      <c r="B206" s="256" t="s">
        <v>1258</v>
      </c>
      <c r="C206" s="252" t="s">
        <v>102</v>
      </c>
      <c r="D206" s="252" t="s">
        <v>101</v>
      </c>
      <c r="E206" s="164" t="s">
        <v>103</v>
      </c>
      <c r="F206" s="165" t="s">
        <v>104</v>
      </c>
      <c r="G206" s="166">
        <v>5800</v>
      </c>
      <c r="H206" s="167">
        <v>65</v>
      </c>
      <c r="I206" s="166">
        <v>377000</v>
      </c>
      <c r="J206" s="165"/>
    </row>
    <row r="207" spans="1:10" ht="65" x14ac:dyDescent="0.35">
      <c r="A207" s="256" t="s">
        <v>1256</v>
      </c>
      <c r="B207" s="256" t="s">
        <v>1260</v>
      </c>
      <c r="C207" s="252" t="s">
        <v>105</v>
      </c>
      <c r="D207" s="252" t="s">
        <v>101</v>
      </c>
      <c r="E207" s="164" t="s">
        <v>106</v>
      </c>
      <c r="F207" s="165" t="s">
        <v>107</v>
      </c>
      <c r="G207" s="166">
        <v>58</v>
      </c>
      <c r="H207" s="167">
        <v>300</v>
      </c>
      <c r="I207" s="166">
        <v>17400</v>
      </c>
      <c r="J207" s="165"/>
    </row>
    <row r="208" spans="1:10" ht="91" x14ac:dyDescent="0.35">
      <c r="A208" s="256" t="s">
        <v>1256</v>
      </c>
      <c r="B208" s="256" t="s">
        <v>1262</v>
      </c>
      <c r="C208" s="252" t="s">
        <v>108</v>
      </c>
      <c r="D208" s="252" t="s">
        <v>101</v>
      </c>
      <c r="E208" s="164" t="s">
        <v>109</v>
      </c>
      <c r="F208" s="165" t="s">
        <v>110</v>
      </c>
      <c r="G208" s="166">
        <v>1500</v>
      </c>
      <c r="H208" s="167">
        <v>10</v>
      </c>
      <c r="I208" s="166">
        <v>15000</v>
      </c>
      <c r="J208" s="165"/>
    </row>
    <row r="209" spans="1:10" ht="182" x14ac:dyDescent="0.35">
      <c r="A209" s="256" t="s">
        <v>1256</v>
      </c>
      <c r="B209" s="256" t="s">
        <v>1263</v>
      </c>
      <c r="C209" s="252" t="s">
        <v>111</v>
      </c>
      <c r="D209" s="252" t="s">
        <v>101</v>
      </c>
      <c r="E209" s="164" t="s">
        <v>112</v>
      </c>
      <c r="F209" s="165" t="s">
        <v>110</v>
      </c>
      <c r="G209" s="166">
        <v>1390</v>
      </c>
      <c r="H209" s="167">
        <v>30</v>
      </c>
      <c r="I209" s="166">
        <v>41700</v>
      </c>
      <c r="J209" s="165"/>
    </row>
    <row r="210" spans="1:10" ht="143" x14ac:dyDescent="0.35">
      <c r="A210" s="256" t="s">
        <v>1256</v>
      </c>
      <c r="B210" s="256" t="s">
        <v>1265</v>
      </c>
      <c r="C210" s="252" t="s">
        <v>113</v>
      </c>
      <c r="D210" s="252" t="s">
        <v>101</v>
      </c>
      <c r="E210" s="164" t="s">
        <v>114</v>
      </c>
      <c r="F210" s="165" t="s">
        <v>107</v>
      </c>
      <c r="G210" s="166">
        <v>414</v>
      </c>
      <c r="H210" s="167">
        <v>290</v>
      </c>
      <c r="I210" s="166">
        <v>120060</v>
      </c>
      <c r="J210" s="165"/>
    </row>
    <row r="211" spans="1:10" ht="78" x14ac:dyDescent="0.35">
      <c r="A211" s="256" t="s">
        <v>1256</v>
      </c>
      <c r="B211" s="256" t="s">
        <v>1267</v>
      </c>
      <c r="C211" s="252" t="s">
        <v>509</v>
      </c>
      <c r="D211" s="252" t="s">
        <v>101</v>
      </c>
      <c r="E211" s="164" t="s">
        <v>514</v>
      </c>
      <c r="F211" s="165" t="s">
        <v>110</v>
      </c>
      <c r="G211" s="166">
        <v>1630</v>
      </c>
      <c r="H211" s="167">
        <v>10</v>
      </c>
      <c r="I211" s="166">
        <v>16300</v>
      </c>
      <c r="J211" s="165"/>
    </row>
    <row r="212" spans="1:10" ht="78" x14ac:dyDescent="0.35">
      <c r="A212" s="256" t="s">
        <v>1256</v>
      </c>
      <c r="B212" s="256" t="s">
        <v>1268</v>
      </c>
      <c r="C212" s="252" t="s">
        <v>510</v>
      </c>
      <c r="D212" s="252" t="s">
        <v>101</v>
      </c>
      <c r="E212" s="164" t="s">
        <v>516</v>
      </c>
      <c r="F212" s="165" t="s">
        <v>110</v>
      </c>
      <c r="G212" s="166">
        <v>1600</v>
      </c>
      <c r="H212" s="167">
        <v>10</v>
      </c>
      <c r="I212" s="166">
        <v>16000</v>
      </c>
      <c r="J212" s="165"/>
    </row>
    <row r="213" spans="1:10" ht="78" x14ac:dyDescent="0.35">
      <c r="A213" s="256" t="s">
        <v>1256</v>
      </c>
      <c r="B213" s="256" t="s">
        <v>1269</v>
      </c>
      <c r="C213" s="252" t="s">
        <v>117</v>
      </c>
      <c r="D213" s="252" t="s">
        <v>101</v>
      </c>
      <c r="E213" s="164" t="s">
        <v>118</v>
      </c>
      <c r="F213" s="165" t="s">
        <v>110</v>
      </c>
      <c r="G213" s="166">
        <v>1520</v>
      </c>
      <c r="H213" s="167">
        <v>315</v>
      </c>
      <c r="I213" s="166">
        <v>478800</v>
      </c>
      <c r="J213" s="165"/>
    </row>
    <row r="214" spans="1:10" ht="143" x14ac:dyDescent="0.35">
      <c r="A214" s="256" t="s">
        <v>1256</v>
      </c>
      <c r="B214" s="256" t="s">
        <v>1271</v>
      </c>
      <c r="C214" s="252" t="s">
        <v>119</v>
      </c>
      <c r="D214" s="252" t="s">
        <v>101</v>
      </c>
      <c r="E214" s="164" t="s">
        <v>120</v>
      </c>
      <c r="F214" s="165" t="s">
        <v>110</v>
      </c>
      <c r="G214" s="166">
        <v>1620</v>
      </c>
      <c r="H214" s="167">
        <v>20</v>
      </c>
      <c r="I214" s="166">
        <v>32400</v>
      </c>
      <c r="J214" s="165"/>
    </row>
    <row r="215" spans="1:10" ht="130" x14ac:dyDescent="0.35">
      <c r="A215" s="256" t="s">
        <v>1256</v>
      </c>
      <c r="B215" s="256" t="s">
        <v>1273</v>
      </c>
      <c r="C215" s="252" t="s">
        <v>511</v>
      </c>
      <c r="D215" s="252" t="s">
        <v>101</v>
      </c>
      <c r="E215" s="164" t="s">
        <v>520</v>
      </c>
      <c r="F215" s="165" t="s">
        <v>110</v>
      </c>
      <c r="G215" s="166">
        <v>2040</v>
      </c>
      <c r="H215" s="167">
        <v>2</v>
      </c>
      <c r="I215" s="166">
        <v>4080</v>
      </c>
      <c r="J215" s="165"/>
    </row>
    <row r="216" spans="1:10" ht="78" x14ac:dyDescent="0.35">
      <c r="A216" s="256" t="s">
        <v>1256</v>
      </c>
      <c r="B216" s="256" t="s">
        <v>1275</v>
      </c>
      <c r="C216" s="252" t="s">
        <v>123</v>
      </c>
      <c r="D216" s="252" t="s">
        <v>101</v>
      </c>
      <c r="E216" s="164" t="s">
        <v>124</v>
      </c>
      <c r="F216" s="165" t="s">
        <v>107</v>
      </c>
      <c r="G216" s="166">
        <v>488</v>
      </c>
      <c r="H216" s="167">
        <v>273</v>
      </c>
      <c r="I216" s="166">
        <v>133224</v>
      </c>
      <c r="J216" s="165"/>
    </row>
    <row r="217" spans="1:10" ht="130" x14ac:dyDescent="0.35">
      <c r="A217" s="256" t="s">
        <v>1256</v>
      </c>
      <c r="B217" s="256" t="s">
        <v>1277</v>
      </c>
      <c r="C217" s="252" t="s">
        <v>125</v>
      </c>
      <c r="D217" s="252" t="s">
        <v>101</v>
      </c>
      <c r="E217" s="164" t="s">
        <v>126</v>
      </c>
      <c r="F217" s="165" t="s">
        <v>110</v>
      </c>
      <c r="G217" s="166">
        <v>1000</v>
      </c>
      <c r="H217" s="167">
        <v>25</v>
      </c>
      <c r="I217" s="166">
        <v>25000</v>
      </c>
      <c r="J217" s="165"/>
    </row>
    <row r="218" spans="1:10" ht="104" x14ac:dyDescent="0.35">
      <c r="A218" s="256" t="s">
        <v>1256</v>
      </c>
      <c r="B218" s="256" t="s">
        <v>1278</v>
      </c>
      <c r="C218" s="252" t="s">
        <v>127</v>
      </c>
      <c r="D218" s="252" t="s">
        <v>101</v>
      </c>
      <c r="E218" s="164" t="s">
        <v>128</v>
      </c>
      <c r="F218" s="165" t="s">
        <v>934</v>
      </c>
      <c r="G218" s="166">
        <v>39</v>
      </c>
      <c r="H218" s="167">
        <v>140</v>
      </c>
      <c r="I218" s="166">
        <v>5460</v>
      </c>
      <c r="J218" s="165"/>
    </row>
    <row r="219" spans="1:10" ht="65" x14ac:dyDescent="0.35">
      <c r="A219" s="256" t="s">
        <v>1256</v>
      </c>
      <c r="B219" s="256" t="s">
        <v>1280</v>
      </c>
      <c r="C219" s="252" t="s">
        <v>130</v>
      </c>
      <c r="D219" s="252" t="s">
        <v>101</v>
      </c>
      <c r="E219" s="164" t="s">
        <v>131</v>
      </c>
      <c r="F219" s="165" t="s">
        <v>110</v>
      </c>
      <c r="G219" s="166">
        <v>44</v>
      </c>
      <c r="H219" s="167">
        <v>550</v>
      </c>
      <c r="I219" s="166">
        <v>24200</v>
      </c>
      <c r="J219" s="165"/>
    </row>
    <row r="220" spans="1:10" ht="143" x14ac:dyDescent="0.35">
      <c r="A220" s="256" t="s">
        <v>1256</v>
      </c>
      <c r="B220" s="256" t="s">
        <v>1282</v>
      </c>
      <c r="C220" s="252" t="s">
        <v>132</v>
      </c>
      <c r="D220" s="252" t="s">
        <v>101</v>
      </c>
      <c r="E220" s="164" t="s">
        <v>133</v>
      </c>
      <c r="F220" s="165" t="s">
        <v>107</v>
      </c>
      <c r="G220" s="166">
        <v>35</v>
      </c>
      <c r="H220" s="167">
        <v>170</v>
      </c>
      <c r="I220" s="166">
        <v>5950</v>
      </c>
      <c r="J220" s="165"/>
    </row>
    <row r="221" spans="1:10" ht="325" x14ac:dyDescent="0.35">
      <c r="A221" s="256" t="s">
        <v>1256</v>
      </c>
      <c r="B221" s="256" t="s">
        <v>1284</v>
      </c>
      <c r="C221" s="252" t="s">
        <v>134</v>
      </c>
      <c r="D221" s="252" t="s">
        <v>101</v>
      </c>
      <c r="E221" s="164" t="s">
        <v>135</v>
      </c>
      <c r="F221" s="165" t="s">
        <v>107</v>
      </c>
      <c r="G221" s="166">
        <v>1100</v>
      </c>
      <c r="H221" s="167">
        <v>470</v>
      </c>
      <c r="I221" s="166">
        <v>517000</v>
      </c>
      <c r="J221" s="165"/>
    </row>
    <row r="222" spans="1:10" ht="52" x14ac:dyDescent="0.35">
      <c r="A222" s="256" t="s">
        <v>1256</v>
      </c>
      <c r="B222" s="256" t="s">
        <v>1285</v>
      </c>
      <c r="C222" s="252" t="s">
        <v>136</v>
      </c>
      <c r="D222" s="252" t="s">
        <v>101</v>
      </c>
      <c r="E222" s="164" t="s">
        <v>137</v>
      </c>
      <c r="F222" s="165" t="s">
        <v>934</v>
      </c>
      <c r="G222" s="166">
        <v>250</v>
      </c>
      <c r="H222" s="167">
        <v>88</v>
      </c>
      <c r="I222" s="166">
        <v>22000</v>
      </c>
      <c r="J222" s="165"/>
    </row>
    <row r="223" spans="1:10" ht="338" x14ac:dyDescent="0.35">
      <c r="A223" s="256" t="s">
        <v>1256</v>
      </c>
      <c r="B223" s="256" t="s">
        <v>1288</v>
      </c>
      <c r="C223" s="252" t="s">
        <v>139</v>
      </c>
      <c r="D223" s="252" t="s">
        <v>138</v>
      </c>
      <c r="E223" s="164" t="s">
        <v>140</v>
      </c>
      <c r="F223" s="165" t="s">
        <v>107</v>
      </c>
      <c r="G223" s="166">
        <v>123</v>
      </c>
      <c r="H223" s="167">
        <v>20</v>
      </c>
      <c r="I223" s="166">
        <v>2460</v>
      </c>
      <c r="J223" s="165"/>
    </row>
    <row r="224" spans="1:10" ht="169" x14ac:dyDescent="0.35">
      <c r="A224" s="256" t="s">
        <v>1256</v>
      </c>
      <c r="B224" s="256" t="s">
        <v>1290</v>
      </c>
      <c r="C224" s="252" t="s">
        <v>141</v>
      </c>
      <c r="D224" s="252" t="s">
        <v>138</v>
      </c>
      <c r="E224" s="164" t="s">
        <v>142</v>
      </c>
      <c r="F224" s="165" t="s">
        <v>934</v>
      </c>
      <c r="G224" s="166">
        <v>26</v>
      </c>
      <c r="H224" s="167">
        <v>15</v>
      </c>
      <c r="I224" s="166">
        <v>390</v>
      </c>
      <c r="J224" s="165"/>
    </row>
    <row r="225" spans="1:10" ht="409.5" x14ac:dyDescent="0.35">
      <c r="A225" s="256" t="s">
        <v>1256</v>
      </c>
      <c r="B225" s="256" t="s">
        <v>1292</v>
      </c>
      <c r="C225" s="252" t="s">
        <v>143</v>
      </c>
      <c r="D225" s="252" t="s">
        <v>138</v>
      </c>
      <c r="E225" s="164" t="s">
        <v>144</v>
      </c>
      <c r="F225" s="165" t="s">
        <v>934</v>
      </c>
      <c r="G225" s="166">
        <v>75</v>
      </c>
      <c r="H225" s="167">
        <v>140</v>
      </c>
      <c r="I225" s="166">
        <v>10500</v>
      </c>
      <c r="J225" s="165"/>
    </row>
    <row r="226" spans="1:10" ht="78" x14ac:dyDescent="0.35">
      <c r="A226" s="256" t="s">
        <v>1256</v>
      </c>
      <c r="B226" s="256" t="s">
        <v>1293</v>
      </c>
      <c r="C226" s="252" t="s">
        <v>145</v>
      </c>
      <c r="D226" s="252" t="s">
        <v>138</v>
      </c>
      <c r="E226" s="164" t="s">
        <v>146</v>
      </c>
      <c r="F226" s="165" t="s">
        <v>107</v>
      </c>
      <c r="G226" s="166">
        <v>7</v>
      </c>
      <c r="H226" s="167">
        <v>370</v>
      </c>
      <c r="I226" s="166">
        <v>2590</v>
      </c>
      <c r="J226" s="165"/>
    </row>
    <row r="227" spans="1:10" ht="409.5" x14ac:dyDescent="0.35">
      <c r="A227" s="256" t="s">
        <v>1256</v>
      </c>
      <c r="B227" s="256" t="s">
        <v>1294</v>
      </c>
      <c r="C227" s="252" t="s">
        <v>147</v>
      </c>
      <c r="D227" s="252" t="s">
        <v>138</v>
      </c>
      <c r="E227" s="164" t="s">
        <v>148</v>
      </c>
      <c r="F227" s="165" t="s">
        <v>934</v>
      </c>
      <c r="G227" s="166">
        <v>44</v>
      </c>
      <c r="H227" s="167">
        <v>140</v>
      </c>
      <c r="I227" s="166">
        <v>6160</v>
      </c>
      <c r="J227" s="165"/>
    </row>
    <row r="228" spans="1:10" ht="409.5" x14ac:dyDescent="0.35">
      <c r="A228" s="256" t="s">
        <v>1256</v>
      </c>
      <c r="B228" s="256" t="s">
        <v>1295</v>
      </c>
      <c r="C228" s="252" t="s">
        <v>149</v>
      </c>
      <c r="D228" s="252" t="s">
        <v>138</v>
      </c>
      <c r="E228" s="164" t="s">
        <v>150</v>
      </c>
      <c r="F228" s="165" t="s">
        <v>107</v>
      </c>
      <c r="G228" s="166">
        <v>146</v>
      </c>
      <c r="H228" s="167">
        <v>370</v>
      </c>
      <c r="I228" s="166">
        <v>54020</v>
      </c>
      <c r="J228" s="165"/>
    </row>
    <row r="229" spans="1:10" ht="260" x14ac:dyDescent="0.35">
      <c r="A229" s="256" t="s">
        <v>1256</v>
      </c>
      <c r="B229" s="256" t="s">
        <v>1297</v>
      </c>
      <c r="C229" s="252" t="s">
        <v>151</v>
      </c>
      <c r="D229" s="252" t="s">
        <v>138</v>
      </c>
      <c r="E229" s="164" t="s">
        <v>152</v>
      </c>
      <c r="F229" s="165" t="s">
        <v>934</v>
      </c>
      <c r="G229" s="166">
        <v>89</v>
      </c>
      <c r="H229" s="167">
        <v>140</v>
      </c>
      <c r="I229" s="166">
        <v>12460</v>
      </c>
      <c r="J229" s="165"/>
    </row>
    <row r="230" spans="1:10" ht="364" x14ac:dyDescent="0.35">
      <c r="A230" s="256" t="s">
        <v>1256</v>
      </c>
      <c r="B230" s="256" t="s">
        <v>1298</v>
      </c>
      <c r="C230" s="252" t="s">
        <v>153</v>
      </c>
      <c r="D230" s="252" t="s">
        <v>138</v>
      </c>
      <c r="E230" s="164" t="s">
        <v>154</v>
      </c>
      <c r="F230" s="165" t="s">
        <v>934</v>
      </c>
      <c r="G230" s="166">
        <v>56</v>
      </c>
      <c r="H230" s="167">
        <v>20</v>
      </c>
      <c r="I230" s="166">
        <v>1120</v>
      </c>
      <c r="J230" s="165"/>
    </row>
    <row r="231" spans="1:10" ht="409.5" x14ac:dyDescent="0.35">
      <c r="A231" s="256" t="s">
        <v>1256</v>
      </c>
      <c r="B231" s="256" t="s">
        <v>1300</v>
      </c>
      <c r="C231" s="252" t="s">
        <v>155</v>
      </c>
      <c r="D231" s="252" t="s">
        <v>138</v>
      </c>
      <c r="E231" s="164" t="s">
        <v>156</v>
      </c>
      <c r="F231" s="165" t="s">
        <v>107</v>
      </c>
      <c r="G231" s="166">
        <v>140</v>
      </c>
      <c r="H231" s="167">
        <v>520</v>
      </c>
      <c r="I231" s="166">
        <v>72800</v>
      </c>
      <c r="J231" s="165"/>
    </row>
    <row r="232" spans="1:10" ht="409.5" x14ac:dyDescent="0.35">
      <c r="A232" s="256" t="s">
        <v>1256</v>
      </c>
      <c r="B232" s="256" t="s">
        <v>1302</v>
      </c>
      <c r="C232" s="252" t="s">
        <v>157</v>
      </c>
      <c r="D232" s="252" t="s">
        <v>138</v>
      </c>
      <c r="E232" s="164" t="s">
        <v>158</v>
      </c>
      <c r="F232" s="165" t="s">
        <v>159</v>
      </c>
      <c r="G232" s="166">
        <v>100</v>
      </c>
      <c r="H232" s="167">
        <v>20</v>
      </c>
      <c r="I232" s="166">
        <v>2000</v>
      </c>
      <c r="J232" s="165"/>
    </row>
    <row r="233" spans="1:10" ht="409.5" x14ac:dyDescent="0.35">
      <c r="A233" s="256" t="s">
        <v>1256</v>
      </c>
      <c r="B233" s="256" t="s">
        <v>1304</v>
      </c>
      <c r="C233" s="252" t="s">
        <v>160</v>
      </c>
      <c r="D233" s="252" t="s">
        <v>138</v>
      </c>
      <c r="E233" s="164" t="s">
        <v>161</v>
      </c>
      <c r="F233" s="165" t="s">
        <v>107</v>
      </c>
      <c r="G233" s="166">
        <v>180</v>
      </c>
      <c r="H233" s="167">
        <v>140</v>
      </c>
      <c r="I233" s="166">
        <v>25200</v>
      </c>
      <c r="J233" s="165"/>
    </row>
    <row r="234" spans="1:10" ht="286" x14ac:dyDescent="0.35">
      <c r="A234" s="256" t="s">
        <v>1256</v>
      </c>
      <c r="B234" s="256" t="s">
        <v>1306</v>
      </c>
      <c r="C234" s="252" t="s">
        <v>162</v>
      </c>
      <c r="D234" s="252" t="s">
        <v>138</v>
      </c>
      <c r="E234" s="164" t="s">
        <v>163</v>
      </c>
      <c r="F234" s="165" t="s">
        <v>107</v>
      </c>
      <c r="G234" s="166">
        <v>66</v>
      </c>
      <c r="H234" s="167">
        <v>600</v>
      </c>
      <c r="I234" s="166">
        <v>39600</v>
      </c>
      <c r="J234" s="165"/>
    </row>
    <row r="235" spans="1:10" ht="273" x14ac:dyDescent="0.35">
      <c r="A235" s="256" t="s">
        <v>1256</v>
      </c>
      <c r="B235" s="256" t="s">
        <v>1308</v>
      </c>
      <c r="C235" s="252" t="s">
        <v>164</v>
      </c>
      <c r="D235" s="252" t="s">
        <v>138</v>
      </c>
      <c r="E235" s="164" t="s">
        <v>165</v>
      </c>
      <c r="F235" s="165" t="s">
        <v>107</v>
      </c>
      <c r="G235" s="166">
        <v>16.3</v>
      </c>
      <c r="H235" s="167">
        <v>30</v>
      </c>
      <c r="I235" s="166">
        <v>489</v>
      </c>
      <c r="J235" s="165"/>
    </row>
    <row r="236" spans="1:10" ht="351" x14ac:dyDescent="0.35">
      <c r="A236" s="256" t="s">
        <v>1256</v>
      </c>
      <c r="B236" s="256" t="s">
        <v>1309</v>
      </c>
      <c r="C236" s="252" t="s">
        <v>166</v>
      </c>
      <c r="D236" s="252" t="s">
        <v>138</v>
      </c>
      <c r="E236" s="164" t="s">
        <v>167</v>
      </c>
      <c r="F236" s="165" t="s">
        <v>107</v>
      </c>
      <c r="G236" s="166">
        <v>55</v>
      </c>
      <c r="H236" s="167">
        <v>370</v>
      </c>
      <c r="I236" s="166">
        <v>20350</v>
      </c>
      <c r="J236" s="165"/>
    </row>
    <row r="237" spans="1:10" ht="299" x14ac:dyDescent="0.35">
      <c r="A237" s="256" t="s">
        <v>1256</v>
      </c>
      <c r="B237" s="256" t="s">
        <v>1311</v>
      </c>
      <c r="C237" s="252" t="s">
        <v>168</v>
      </c>
      <c r="D237" s="252" t="s">
        <v>138</v>
      </c>
      <c r="E237" s="164" t="s">
        <v>169</v>
      </c>
      <c r="F237" s="165" t="s">
        <v>934</v>
      </c>
      <c r="G237" s="166">
        <v>82</v>
      </c>
      <c r="H237" s="167">
        <v>180</v>
      </c>
      <c r="I237" s="166">
        <v>14760</v>
      </c>
      <c r="J237" s="165"/>
    </row>
    <row r="238" spans="1:10" ht="117" x14ac:dyDescent="0.35">
      <c r="A238" s="256" t="s">
        <v>1256</v>
      </c>
      <c r="B238" s="256" t="s">
        <v>1313</v>
      </c>
      <c r="C238" s="252" t="s">
        <v>170</v>
      </c>
      <c r="D238" s="252" t="s">
        <v>138</v>
      </c>
      <c r="E238" s="164" t="s">
        <v>171</v>
      </c>
      <c r="F238" s="165" t="s">
        <v>107</v>
      </c>
      <c r="G238" s="166">
        <v>63</v>
      </c>
      <c r="H238" s="167">
        <v>370</v>
      </c>
      <c r="I238" s="166">
        <v>23310</v>
      </c>
      <c r="J238" s="165"/>
    </row>
    <row r="239" spans="1:10" ht="409.5" x14ac:dyDescent="0.35">
      <c r="A239" s="256" t="s">
        <v>1256</v>
      </c>
      <c r="B239" s="256" t="s">
        <v>1315</v>
      </c>
      <c r="C239" s="252" t="s">
        <v>172</v>
      </c>
      <c r="D239" s="252" t="s">
        <v>138</v>
      </c>
      <c r="E239" s="164" t="s">
        <v>173</v>
      </c>
      <c r="F239" s="165" t="s">
        <v>107</v>
      </c>
      <c r="G239" s="166">
        <v>140</v>
      </c>
      <c r="H239" s="167">
        <v>160</v>
      </c>
      <c r="I239" s="166">
        <v>22400</v>
      </c>
      <c r="J239" s="165"/>
    </row>
    <row r="240" spans="1:10" ht="403" x14ac:dyDescent="0.35">
      <c r="A240" s="256" t="s">
        <v>1256</v>
      </c>
      <c r="B240" s="256" t="s">
        <v>1316</v>
      </c>
      <c r="C240" s="252" t="s">
        <v>175</v>
      </c>
      <c r="D240" s="252" t="s">
        <v>138</v>
      </c>
      <c r="E240" s="164" t="s">
        <v>176</v>
      </c>
      <c r="F240" s="165" t="s">
        <v>177</v>
      </c>
      <c r="G240" s="166">
        <v>2000</v>
      </c>
      <c r="H240" s="167">
        <v>1</v>
      </c>
      <c r="I240" s="166">
        <v>2000</v>
      </c>
      <c r="J240" s="165"/>
    </row>
    <row r="241" spans="1:10" ht="130" x14ac:dyDescent="0.35">
      <c r="A241" s="256" t="s">
        <v>1256</v>
      </c>
      <c r="B241" s="256" t="s">
        <v>1317</v>
      </c>
      <c r="C241" s="252" t="s">
        <v>178</v>
      </c>
      <c r="D241" s="252" t="s">
        <v>138</v>
      </c>
      <c r="E241" s="164" t="s">
        <v>179</v>
      </c>
      <c r="F241" s="165" t="s">
        <v>180</v>
      </c>
      <c r="G241" s="166">
        <v>1200</v>
      </c>
      <c r="H241" s="167">
        <v>1</v>
      </c>
      <c r="I241" s="166">
        <v>1200</v>
      </c>
      <c r="J241" s="165"/>
    </row>
    <row r="242" spans="1:10" ht="130" x14ac:dyDescent="0.35">
      <c r="A242" s="256" t="s">
        <v>1256</v>
      </c>
      <c r="B242" s="256" t="s">
        <v>1318</v>
      </c>
      <c r="C242" s="252" t="s">
        <v>181</v>
      </c>
      <c r="D242" s="252" t="s">
        <v>138</v>
      </c>
      <c r="E242" s="164" t="s">
        <v>182</v>
      </c>
      <c r="F242" s="165" t="s">
        <v>180</v>
      </c>
      <c r="G242" s="166">
        <v>1400</v>
      </c>
      <c r="H242" s="167">
        <v>1</v>
      </c>
      <c r="I242" s="166">
        <v>1400</v>
      </c>
      <c r="J242" s="165"/>
    </row>
    <row r="243" spans="1:10" ht="143" x14ac:dyDescent="0.35">
      <c r="A243" s="256" t="s">
        <v>1256</v>
      </c>
      <c r="B243" s="256" t="s">
        <v>1319</v>
      </c>
      <c r="C243" s="252" t="s">
        <v>183</v>
      </c>
      <c r="D243" s="252" t="s">
        <v>138</v>
      </c>
      <c r="E243" s="164" t="s">
        <v>184</v>
      </c>
      <c r="F243" s="165" t="s">
        <v>180</v>
      </c>
      <c r="G243" s="166">
        <v>650</v>
      </c>
      <c r="H243" s="167">
        <v>6</v>
      </c>
      <c r="I243" s="166">
        <v>3900</v>
      </c>
      <c r="J243" s="165"/>
    </row>
    <row r="244" spans="1:10" ht="156" x14ac:dyDescent="0.35">
      <c r="A244" s="256" t="s">
        <v>1256</v>
      </c>
      <c r="B244" s="256" t="s">
        <v>1320</v>
      </c>
      <c r="C244" s="252" t="s">
        <v>185</v>
      </c>
      <c r="D244" s="252" t="s">
        <v>138</v>
      </c>
      <c r="E244" s="164" t="s">
        <v>186</v>
      </c>
      <c r="F244" s="165" t="s">
        <v>180</v>
      </c>
      <c r="G244" s="166">
        <v>800</v>
      </c>
      <c r="H244" s="167">
        <v>3</v>
      </c>
      <c r="I244" s="166">
        <v>2400</v>
      </c>
      <c r="J244" s="165"/>
    </row>
    <row r="245" spans="1:10" ht="312" x14ac:dyDescent="0.35">
      <c r="A245" s="256" t="s">
        <v>1256</v>
      </c>
      <c r="B245" s="256" t="s">
        <v>1321</v>
      </c>
      <c r="C245" s="252" t="s">
        <v>187</v>
      </c>
      <c r="D245" s="252" t="s">
        <v>138</v>
      </c>
      <c r="E245" s="164" t="s">
        <v>189</v>
      </c>
      <c r="F245" s="165" t="s">
        <v>107</v>
      </c>
      <c r="G245" s="166">
        <v>50</v>
      </c>
      <c r="H245" s="167">
        <v>370</v>
      </c>
      <c r="I245" s="166">
        <v>18500</v>
      </c>
      <c r="J245" s="165"/>
    </row>
    <row r="246" spans="1:10" ht="377" x14ac:dyDescent="0.35">
      <c r="A246" s="256" t="s">
        <v>1256</v>
      </c>
      <c r="B246" s="256" t="s">
        <v>1322</v>
      </c>
      <c r="C246" s="252" t="s">
        <v>188</v>
      </c>
      <c r="D246" s="252" t="s">
        <v>138</v>
      </c>
      <c r="E246" s="164" t="s">
        <v>191</v>
      </c>
      <c r="F246" s="165" t="s">
        <v>180</v>
      </c>
      <c r="G246" s="166">
        <v>1350</v>
      </c>
      <c r="H246" s="167">
        <v>2</v>
      </c>
      <c r="I246" s="166">
        <v>2700</v>
      </c>
      <c r="J246" s="165"/>
    </row>
    <row r="247" spans="1:10" ht="130" x14ac:dyDescent="0.35">
      <c r="A247" s="256" t="s">
        <v>1256</v>
      </c>
      <c r="B247" s="256" t="s">
        <v>1325</v>
      </c>
      <c r="C247" s="252" t="s">
        <v>1738</v>
      </c>
      <c r="D247" s="252" t="s">
        <v>13</v>
      </c>
      <c r="E247" s="164" t="s">
        <v>16</v>
      </c>
      <c r="F247" s="165" t="s">
        <v>15</v>
      </c>
      <c r="G247" s="166"/>
      <c r="H247" s="167"/>
      <c r="I247" s="166"/>
      <c r="J247" s="165"/>
    </row>
    <row r="248" spans="1:10" x14ac:dyDescent="0.35">
      <c r="A248" s="256" t="s">
        <v>1256</v>
      </c>
      <c r="B248" s="256" t="s">
        <v>1326</v>
      </c>
      <c r="C248" s="252" t="s">
        <v>192</v>
      </c>
      <c r="D248" s="252" t="s">
        <v>13</v>
      </c>
      <c r="E248" s="164" t="s">
        <v>19</v>
      </c>
      <c r="F248" s="165" t="s">
        <v>15</v>
      </c>
      <c r="G248" s="166"/>
      <c r="H248" s="167"/>
      <c r="I248" s="166"/>
      <c r="J248" s="165"/>
    </row>
    <row r="249" spans="1:10" ht="39" x14ac:dyDescent="0.35">
      <c r="A249" s="256" t="s">
        <v>1256</v>
      </c>
      <c r="B249" s="256" t="s">
        <v>1327</v>
      </c>
      <c r="C249" s="252" t="s">
        <v>199</v>
      </c>
      <c r="D249" s="252" t="s">
        <v>13</v>
      </c>
      <c r="E249" s="164" t="s">
        <v>200</v>
      </c>
      <c r="F249" s="165" t="s">
        <v>180</v>
      </c>
      <c r="G249" s="166">
        <v>450</v>
      </c>
      <c r="H249" s="167">
        <v>10</v>
      </c>
      <c r="I249" s="166">
        <v>4500</v>
      </c>
      <c r="J249" s="165"/>
    </row>
    <row r="250" spans="1:10" ht="39" x14ac:dyDescent="0.35">
      <c r="A250" s="256" t="s">
        <v>1256</v>
      </c>
      <c r="B250" s="256" t="s">
        <v>1328</v>
      </c>
      <c r="C250" s="252" t="s">
        <v>1739</v>
      </c>
      <c r="D250" s="252" t="s">
        <v>13</v>
      </c>
      <c r="E250" s="164" t="s">
        <v>22</v>
      </c>
      <c r="F250" s="165" t="s">
        <v>15</v>
      </c>
      <c r="G250" s="166"/>
      <c r="H250" s="167" t="s">
        <v>1004</v>
      </c>
      <c r="I250" s="166"/>
      <c r="J250" s="165"/>
    </row>
    <row r="251" spans="1:10" ht="39" x14ac:dyDescent="0.35">
      <c r="A251" s="256" t="s">
        <v>1256</v>
      </c>
      <c r="B251" s="256" t="s">
        <v>1329</v>
      </c>
      <c r="C251" s="252" t="s">
        <v>205</v>
      </c>
      <c r="D251" s="252" t="s">
        <v>13</v>
      </c>
      <c r="E251" s="164" t="s">
        <v>206</v>
      </c>
      <c r="F251" s="165" t="s">
        <v>180</v>
      </c>
      <c r="G251" s="166">
        <v>13000</v>
      </c>
      <c r="H251" s="167">
        <v>4</v>
      </c>
      <c r="I251" s="166">
        <v>52000</v>
      </c>
      <c r="J251" s="165"/>
    </row>
    <row r="252" spans="1:10" x14ac:dyDescent="0.35">
      <c r="A252" s="256" t="s">
        <v>1256</v>
      </c>
      <c r="B252" s="256" t="s">
        <v>1330</v>
      </c>
      <c r="C252" s="252" t="s">
        <v>1740</v>
      </c>
      <c r="D252" s="252" t="s">
        <v>13</v>
      </c>
      <c r="E252" s="164" t="s">
        <v>25</v>
      </c>
      <c r="F252" s="165" t="s">
        <v>15</v>
      </c>
      <c r="G252" s="166"/>
      <c r="H252" s="167" t="s">
        <v>1004</v>
      </c>
      <c r="I252" s="166"/>
      <c r="J252" s="165"/>
    </row>
    <row r="253" spans="1:10" ht="39" x14ac:dyDescent="0.35">
      <c r="A253" s="256" t="s">
        <v>1256</v>
      </c>
      <c r="B253" s="256" t="s">
        <v>1331</v>
      </c>
      <c r="C253" s="252" t="s">
        <v>213</v>
      </c>
      <c r="D253" s="252" t="s">
        <v>13</v>
      </c>
      <c r="E253" s="164" t="s">
        <v>214</v>
      </c>
      <c r="F253" s="165" t="s">
        <v>180</v>
      </c>
      <c r="G253" s="166">
        <v>4000</v>
      </c>
      <c r="H253" s="167">
        <v>1</v>
      </c>
      <c r="I253" s="166">
        <v>4000</v>
      </c>
      <c r="J253" s="165"/>
    </row>
    <row r="254" spans="1:10" ht="39" x14ac:dyDescent="0.35">
      <c r="A254" s="256" t="s">
        <v>1256</v>
      </c>
      <c r="B254" s="256" t="s">
        <v>1332</v>
      </c>
      <c r="C254" s="252" t="s">
        <v>217</v>
      </c>
      <c r="D254" s="252" t="s">
        <v>13</v>
      </c>
      <c r="E254" s="164" t="s">
        <v>218</v>
      </c>
      <c r="F254" s="165" t="s">
        <v>180</v>
      </c>
      <c r="G254" s="166">
        <v>2600</v>
      </c>
      <c r="H254" s="167">
        <v>1</v>
      </c>
      <c r="I254" s="166">
        <v>2600</v>
      </c>
      <c r="J254" s="165"/>
    </row>
    <row r="255" spans="1:10" ht="39" x14ac:dyDescent="0.35">
      <c r="A255" s="256" t="s">
        <v>1256</v>
      </c>
      <c r="B255" s="256" t="s">
        <v>1333</v>
      </c>
      <c r="C255" s="252" t="s">
        <v>512</v>
      </c>
      <c r="D255" s="252" t="s">
        <v>13</v>
      </c>
      <c r="E255" s="164" t="s">
        <v>541</v>
      </c>
      <c r="F255" s="165" t="s">
        <v>180</v>
      </c>
      <c r="G255" s="166">
        <v>2600</v>
      </c>
      <c r="H255" s="167">
        <v>1</v>
      </c>
      <c r="I255" s="166">
        <v>2600</v>
      </c>
      <c r="J255" s="165"/>
    </row>
    <row r="256" spans="1:10" ht="26" x14ac:dyDescent="0.35">
      <c r="A256" s="256" t="s">
        <v>1256</v>
      </c>
      <c r="B256" s="256" t="s">
        <v>1334</v>
      </c>
      <c r="C256" s="252" t="s">
        <v>1741</v>
      </c>
      <c r="D256" s="252" t="s">
        <v>13</v>
      </c>
      <c r="E256" s="164" t="s">
        <v>28</v>
      </c>
      <c r="F256" s="165" t="s">
        <v>15</v>
      </c>
      <c r="G256" s="166"/>
      <c r="H256" s="167" t="s">
        <v>1004</v>
      </c>
      <c r="I256" s="166"/>
      <c r="J256" s="165"/>
    </row>
    <row r="257" spans="1:10" ht="52" x14ac:dyDescent="0.35">
      <c r="A257" s="256" t="s">
        <v>1256</v>
      </c>
      <c r="B257" s="256" t="s">
        <v>1335</v>
      </c>
      <c r="C257" s="252" t="s">
        <v>513</v>
      </c>
      <c r="D257" s="252" t="s">
        <v>13</v>
      </c>
      <c r="E257" s="164" t="s">
        <v>543</v>
      </c>
      <c r="F257" s="165" t="s">
        <v>180</v>
      </c>
      <c r="G257" s="166">
        <v>35000</v>
      </c>
      <c r="H257" s="167">
        <v>1</v>
      </c>
      <c r="I257" s="166">
        <v>35000</v>
      </c>
      <c r="J257" s="165"/>
    </row>
    <row r="258" spans="1:10" ht="39" x14ac:dyDescent="0.35">
      <c r="A258" s="256" t="s">
        <v>1256</v>
      </c>
      <c r="B258" s="256" t="s">
        <v>1336</v>
      </c>
      <c r="C258" s="252" t="s">
        <v>515</v>
      </c>
      <c r="D258" s="252" t="s">
        <v>13</v>
      </c>
      <c r="E258" s="164" t="s">
        <v>545</v>
      </c>
      <c r="F258" s="165" t="s">
        <v>180</v>
      </c>
      <c r="G258" s="166">
        <v>5000</v>
      </c>
      <c r="H258" s="167">
        <v>3</v>
      </c>
      <c r="I258" s="166">
        <v>15000</v>
      </c>
      <c r="J258" s="165"/>
    </row>
    <row r="259" spans="1:10" ht="52" x14ac:dyDescent="0.35">
      <c r="A259" s="256" t="s">
        <v>1256</v>
      </c>
      <c r="B259" s="256" t="s">
        <v>1337</v>
      </c>
      <c r="C259" s="252" t="s">
        <v>517</v>
      </c>
      <c r="D259" s="252" t="s">
        <v>13</v>
      </c>
      <c r="E259" s="164" t="s">
        <v>547</v>
      </c>
      <c r="F259" s="165" t="s">
        <v>180</v>
      </c>
      <c r="G259" s="166">
        <v>22000</v>
      </c>
      <c r="H259" s="167">
        <v>3</v>
      </c>
      <c r="I259" s="166">
        <v>66000</v>
      </c>
      <c r="J259" s="165"/>
    </row>
    <row r="260" spans="1:10" ht="52" x14ac:dyDescent="0.35">
      <c r="A260" s="256" t="s">
        <v>1256</v>
      </c>
      <c r="B260" s="256" t="s">
        <v>1338</v>
      </c>
      <c r="C260" s="252" t="s">
        <v>518</v>
      </c>
      <c r="D260" s="252" t="s">
        <v>13</v>
      </c>
      <c r="E260" s="164" t="s">
        <v>549</v>
      </c>
      <c r="F260" s="165" t="s">
        <v>180</v>
      </c>
      <c r="G260" s="166">
        <v>30000</v>
      </c>
      <c r="H260" s="167">
        <v>1</v>
      </c>
      <c r="I260" s="166">
        <v>30000</v>
      </c>
      <c r="J260" s="165"/>
    </row>
    <row r="261" spans="1:10" ht="182" x14ac:dyDescent="0.35">
      <c r="A261" s="256" t="s">
        <v>1256</v>
      </c>
      <c r="B261" s="256" t="s">
        <v>1339</v>
      </c>
      <c r="C261" s="252" t="s">
        <v>219</v>
      </c>
      <c r="D261" s="252" t="s">
        <v>13</v>
      </c>
      <c r="E261" s="164" t="s">
        <v>220</v>
      </c>
      <c r="F261" s="165" t="s">
        <v>934</v>
      </c>
      <c r="G261" s="166">
        <v>3000</v>
      </c>
      <c r="H261" s="167">
        <v>72</v>
      </c>
      <c r="I261" s="166">
        <v>216000</v>
      </c>
      <c r="J261" s="165"/>
    </row>
    <row r="262" spans="1:10" ht="182" x14ac:dyDescent="0.35">
      <c r="A262" s="256" t="s">
        <v>1256</v>
      </c>
      <c r="B262" s="256" t="s">
        <v>1340</v>
      </c>
      <c r="C262" s="252" t="s">
        <v>221</v>
      </c>
      <c r="D262" s="252" t="s">
        <v>13</v>
      </c>
      <c r="E262" s="164" t="s">
        <v>222</v>
      </c>
      <c r="F262" s="165" t="s">
        <v>177</v>
      </c>
      <c r="G262" s="166">
        <v>25000</v>
      </c>
      <c r="H262" s="167">
        <v>1</v>
      </c>
      <c r="I262" s="166">
        <v>25000</v>
      </c>
      <c r="J262" s="165"/>
    </row>
    <row r="263" spans="1:10" ht="208" x14ac:dyDescent="0.35">
      <c r="A263" s="256" t="s">
        <v>1256</v>
      </c>
      <c r="B263" s="256" t="s">
        <v>1343</v>
      </c>
      <c r="C263" s="252" t="s">
        <v>224</v>
      </c>
      <c r="D263" s="252" t="s">
        <v>223</v>
      </c>
      <c r="E263" s="164" t="s">
        <v>225</v>
      </c>
      <c r="F263" s="165" t="s">
        <v>934</v>
      </c>
      <c r="G263" s="166">
        <v>101</v>
      </c>
      <c r="H263" s="167">
        <v>6</v>
      </c>
      <c r="I263" s="166">
        <v>606</v>
      </c>
      <c r="J263" s="165"/>
    </row>
    <row r="264" spans="1:10" ht="208" x14ac:dyDescent="0.35">
      <c r="A264" s="256" t="s">
        <v>1256</v>
      </c>
      <c r="B264" s="256" t="s">
        <v>1344</v>
      </c>
      <c r="C264" s="252" t="s">
        <v>226</v>
      </c>
      <c r="D264" s="252" t="s">
        <v>223</v>
      </c>
      <c r="E264" s="164" t="s">
        <v>227</v>
      </c>
      <c r="F264" s="165" t="s">
        <v>934</v>
      </c>
      <c r="G264" s="166">
        <v>126</v>
      </c>
      <c r="H264" s="167">
        <v>11</v>
      </c>
      <c r="I264" s="166">
        <v>1386</v>
      </c>
      <c r="J264" s="165"/>
    </row>
    <row r="265" spans="1:10" ht="221" x14ac:dyDescent="0.35">
      <c r="A265" s="256" t="s">
        <v>1256</v>
      </c>
      <c r="B265" s="256" t="s">
        <v>1345</v>
      </c>
      <c r="C265" s="252" t="s">
        <v>228</v>
      </c>
      <c r="D265" s="252" t="s">
        <v>223</v>
      </c>
      <c r="E265" s="164" t="s">
        <v>229</v>
      </c>
      <c r="F265" s="165" t="s">
        <v>934</v>
      </c>
      <c r="G265" s="166">
        <v>169</v>
      </c>
      <c r="H265" s="167">
        <v>23</v>
      </c>
      <c r="I265" s="166">
        <v>3887</v>
      </c>
      <c r="J265" s="165"/>
    </row>
    <row r="266" spans="1:10" ht="286" x14ac:dyDescent="0.35">
      <c r="A266" s="256" t="s">
        <v>1256</v>
      </c>
      <c r="B266" s="256" t="s">
        <v>1346</v>
      </c>
      <c r="C266" s="252" t="s">
        <v>519</v>
      </c>
      <c r="D266" s="252" t="s">
        <v>223</v>
      </c>
      <c r="E266" s="164" t="s">
        <v>555</v>
      </c>
      <c r="F266" s="165" t="s">
        <v>934</v>
      </c>
      <c r="G266" s="166">
        <v>201</v>
      </c>
      <c r="H266" s="167">
        <v>130</v>
      </c>
      <c r="I266" s="166">
        <v>26130</v>
      </c>
      <c r="J266" s="165"/>
    </row>
    <row r="267" spans="1:10" ht="299" x14ac:dyDescent="0.35">
      <c r="A267" s="256" t="s">
        <v>1256</v>
      </c>
      <c r="B267" s="256" t="s">
        <v>1347</v>
      </c>
      <c r="C267" s="252" t="s">
        <v>521</v>
      </c>
      <c r="D267" s="252" t="s">
        <v>223</v>
      </c>
      <c r="E267" s="164" t="s">
        <v>557</v>
      </c>
      <c r="F267" s="165" t="s">
        <v>934</v>
      </c>
      <c r="G267" s="166">
        <v>327</v>
      </c>
      <c r="H267" s="167">
        <v>75</v>
      </c>
      <c r="I267" s="166">
        <v>24525</v>
      </c>
      <c r="J267" s="165"/>
    </row>
    <row r="268" spans="1:10" ht="299" x14ac:dyDescent="0.35">
      <c r="A268" s="256" t="s">
        <v>1256</v>
      </c>
      <c r="B268" s="256" t="s">
        <v>1348</v>
      </c>
      <c r="C268" s="252" t="s">
        <v>522</v>
      </c>
      <c r="D268" s="252" t="s">
        <v>223</v>
      </c>
      <c r="E268" s="164" t="s">
        <v>559</v>
      </c>
      <c r="F268" s="165" t="s">
        <v>934</v>
      </c>
      <c r="G268" s="166">
        <v>515</v>
      </c>
      <c r="H268" s="167">
        <v>14</v>
      </c>
      <c r="I268" s="166">
        <v>7210</v>
      </c>
      <c r="J268" s="165"/>
    </row>
    <row r="269" spans="1:10" ht="299" x14ac:dyDescent="0.35">
      <c r="A269" s="256" t="s">
        <v>1256</v>
      </c>
      <c r="B269" s="256" t="s">
        <v>1349</v>
      </c>
      <c r="C269" s="252" t="s">
        <v>523</v>
      </c>
      <c r="D269" s="252" t="s">
        <v>223</v>
      </c>
      <c r="E269" s="164" t="s">
        <v>557</v>
      </c>
      <c r="F269" s="165" t="s">
        <v>934</v>
      </c>
      <c r="G269" s="166">
        <v>327</v>
      </c>
      <c r="H269" s="167">
        <v>75</v>
      </c>
      <c r="I269" s="166">
        <v>24525</v>
      </c>
      <c r="J269" s="165"/>
    </row>
    <row r="270" spans="1:10" ht="234" x14ac:dyDescent="0.35">
      <c r="A270" s="256" t="s">
        <v>1256</v>
      </c>
      <c r="B270" s="256" t="s">
        <v>1351</v>
      </c>
      <c r="C270" s="252" t="s">
        <v>230</v>
      </c>
      <c r="D270" s="252" t="s">
        <v>223</v>
      </c>
      <c r="E270" s="164" t="s">
        <v>231</v>
      </c>
      <c r="F270" s="165" t="s">
        <v>934</v>
      </c>
      <c r="G270" s="166">
        <v>78</v>
      </c>
      <c r="H270" s="167">
        <v>6</v>
      </c>
      <c r="I270" s="166">
        <v>468</v>
      </c>
      <c r="J270" s="165"/>
    </row>
    <row r="271" spans="1:10" ht="234" x14ac:dyDescent="0.35">
      <c r="A271" s="256" t="s">
        <v>1256</v>
      </c>
      <c r="B271" s="256" t="s">
        <v>1352</v>
      </c>
      <c r="C271" s="252" t="s">
        <v>232</v>
      </c>
      <c r="D271" s="252" t="s">
        <v>223</v>
      </c>
      <c r="E271" s="164" t="s">
        <v>233</v>
      </c>
      <c r="F271" s="165" t="s">
        <v>934</v>
      </c>
      <c r="G271" s="166">
        <v>91</v>
      </c>
      <c r="H271" s="167">
        <v>6</v>
      </c>
      <c r="I271" s="166">
        <v>546</v>
      </c>
      <c r="J271" s="165"/>
    </row>
    <row r="272" spans="1:10" ht="260" x14ac:dyDescent="0.35">
      <c r="A272" s="256" t="s">
        <v>1256</v>
      </c>
      <c r="B272" s="256" t="s">
        <v>1354</v>
      </c>
      <c r="C272" s="252" t="s">
        <v>242</v>
      </c>
      <c r="D272" s="252" t="s">
        <v>223</v>
      </c>
      <c r="E272" s="164" t="s">
        <v>243</v>
      </c>
      <c r="F272" s="165" t="s">
        <v>934</v>
      </c>
      <c r="G272" s="166">
        <v>146</v>
      </c>
      <c r="H272" s="167">
        <v>10</v>
      </c>
      <c r="I272" s="166">
        <v>1460</v>
      </c>
      <c r="J272" s="165"/>
    </row>
    <row r="273" spans="1:10" ht="260" x14ac:dyDescent="0.35">
      <c r="A273" s="256" t="s">
        <v>1256</v>
      </c>
      <c r="B273" s="256" t="s">
        <v>1355</v>
      </c>
      <c r="C273" s="252" t="s">
        <v>244</v>
      </c>
      <c r="D273" s="252" t="s">
        <v>223</v>
      </c>
      <c r="E273" s="164" t="s">
        <v>245</v>
      </c>
      <c r="F273" s="165" t="s">
        <v>934</v>
      </c>
      <c r="G273" s="166">
        <v>260</v>
      </c>
      <c r="H273" s="167">
        <v>14</v>
      </c>
      <c r="I273" s="166">
        <v>3640</v>
      </c>
      <c r="J273" s="165"/>
    </row>
    <row r="274" spans="1:10" ht="143" x14ac:dyDescent="0.35">
      <c r="A274" s="256" t="s">
        <v>1256</v>
      </c>
      <c r="B274" s="256" t="s">
        <v>1357</v>
      </c>
      <c r="C274" s="252" t="s">
        <v>246</v>
      </c>
      <c r="D274" s="252" t="s">
        <v>223</v>
      </c>
      <c r="E274" s="164" t="s">
        <v>247</v>
      </c>
      <c r="F274" s="165" t="s">
        <v>180</v>
      </c>
      <c r="G274" s="166">
        <v>382</v>
      </c>
      <c r="H274" s="167">
        <v>1</v>
      </c>
      <c r="I274" s="166">
        <v>382</v>
      </c>
      <c r="J274" s="165"/>
    </row>
    <row r="275" spans="1:10" ht="169" x14ac:dyDescent="0.35">
      <c r="A275" s="256" t="s">
        <v>1256</v>
      </c>
      <c r="B275" s="256" t="s">
        <v>1358</v>
      </c>
      <c r="C275" s="252" t="s">
        <v>248</v>
      </c>
      <c r="D275" s="252" t="s">
        <v>223</v>
      </c>
      <c r="E275" s="164" t="s">
        <v>249</v>
      </c>
      <c r="F275" s="165" t="s">
        <v>180</v>
      </c>
      <c r="G275" s="166">
        <v>129</v>
      </c>
      <c r="H275" s="167">
        <v>2</v>
      </c>
      <c r="I275" s="166">
        <v>258</v>
      </c>
      <c r="J275" s="165"/>
    </row>
    <row r="276" spans="1:10" ht="169" x14ac:dyDescent="0.35">
      <c r="A276" s="256" t="s">
        <v>1256</v>
      </c>
      <c r="B276" s="256" t="s">
        <v>1359</v>
      </c>
      <c r="C276" s="252" t="s">
        <v>250</v>
      </c>
      <c r="D276" s="252" t="s">
        <v>223</v>
      </c>
      <c r="E276" s="164" t="s">
        <v>251</v>
      </c>
      <c r="F276" s="165" t="s">
        <v>180</v>
      </c>
      <c r="G276" s="166">
        <v>184</v>
      </c>
      <c r="H276" s="167">
        <v>1</v>
      </c>
      <c r="I276" s="166">
        <v>184</v>
      </c>
      <c r="J276" s="165"/>
    </row>
    <row r="277" spans="1:10" ht="169" x14ac:dyDescent="0.35">
      <c r="A277" s="256" t="s">
        <v>1256</v>
      </c>
      <c r="B277" s="256" t="s">
        <v>1360</v>
      </c>
      <c r="C277" s="252" t="s">
        <v>252</v>
      </c>
      <c r="D277" s="252" t="s">
        <v>223</v>
      </c>
      <c r="E277" s="164" t="s">
        <v>253</v>
      </c>
      <c r="F277" s="165" t="s">
        <v>180</v>
      </c>
      <c r="G277" s="166">
        <v>400</v>
      </c>
      <c r="H277" s="167">
        <v>2</v>
      </c>
      <c r="I277" s="166">
        <v>800</v>
      </c>
      <c r="J277" s="165"/>
    </row>
    <row r="278" spans="1:10" ht="195" x14ac:dyDescent="0.35">
      <c r="A278" s="256" t="s">
        <v>1256</v>
      </c>
      <c r="B278" s="256" t="s">
        <v>1362</v>
      </c>
      <c r="C278" s="252" t="s">
        <v>256</v>
      </c>
      <c r="D278" s="252" t="s">
        <v>223</v>
      </c>
      <c r="E278" s="164" t="s">
        <v>257</v>
      </c>
      <c r="F278" s="165" t="s">
        <v>934</v>
      </c>
      <c r="G278" s="166">
        <v>101</v>
      </c>
      <c r="H278" s="167">
        <v>30</v>
      </c>
      <c r="I278" s="166">
        <v>3030</v>
      </c>
      <c r="J278" s="165"/>
    </row>
    <row r="279" spans="1:10" ht="195" x14ac:dyDescent="0.35">
      <c r="A279" s="256" t="s">
        <v>1256</v>
      </c>
      <c r="B279" s="256" t="s">
        <v>1363</v>
      </c>
      <c r="C279" s="252" t="s">
        <v>524</v>
      </c>
      <c r="D279" s="252" t="s">
        <v>223</v>
      </c>
      <c r="E279" s="164" t="s">
        <v>259</v>
      </c>
      <c r="F279" s="165" t="s">
        <v>934</v>
      </c>
      <c r="G279" s="166">
        <v>136</v>
      </c>
      <c r="H279" s="167">
        <v>11</v>
      </c>
      <c r="I279" s="166">
        <v>1496</v>
      </c>
      <c r="J279" s="165"/>
    </row>
    <row r="280" spans="1:10" ht="234" x14ac:dyDescent="0.35">
      <c r="A280" s="256" t="s">
        <v>1256</v>
      </c>
      <c r="B280" s="256" t="s">
        <v>1364</v>
      </c>
      <c r="C280" s="252" t="s">
        <v>525</v>
      </c>
      <c r="D280" s="252" t="s">
        <v>223</v>
      </c>
      <c r="E280" s="164" t="s">
        <v>261</v>
      </c>
      <c r="F280" s="165" t="s">
        <v>934</v>
      </c>
      <c r="G280" s="166">
        <v>116</v>
      </c>
      <c r="H280" s="167">
        <v>30</v>
      </c>
      <c r="I280" s="166">
        <v>3480</v>
      </c>
      <c r="J280" s="165"/>
    </row>
    <row r="281" spans="1:10" ht="52" x14ac:dyDescent="0.35">
      <c r="A281" s="256" t="s">
        <v>1256</v>
      </c>
      <c r="B281" s="256" t="s">
        <v>1366</v>
      </c>
      <c r="C281" s="252" t="s">
        <v>264</v>
      </c>
      <c r="D281" s="252" t="s">
        <v>223</v>
      </c>
      <c r="E281" s="164" t="s">
        <v>265</v>
      </c>
      <c r="F281" s="165" t="s">
        <v>180</v>
      </c>
      <c r="G281" s="166">
        <v>74</v>
      </c>
      <c r="H281" s="167">
        <v>1</v>
      </c>
      <c r="I281" s="166">
        <v>74</v>
      </c>
      <c r="J281" s="165"/>
    </row>
    <row r="282" spans="1:10" ht="273" x14ac:dyDescent="0.35">
      <c r="A282" s="256" t="s">
        <v>1256</v>
      </c>
      <c r="B282" s="256" t="s">
        <v>1367</v>
      </c>
      <c r="C282" s="252" t="s">
        <v>526</v>
      </c>
      <c r="D282" s="252" t="s">
        <v>223</v>
      </c>
      <c r="E282" s="164" t="s">
        <v>263</v>
      </c>
      <c r="F282" s="165" t="s">
        <v>180</v>
      </c>
      <c r="G282" s="166">
        <v>79</v>
      </c>
      <c r="H282" s="167">
        <v>12</v>
      </c>
      <c r="I282" s="166">
        <v>948</v>
      </c>
      <c r="J282" s="165"/>
    </row>
    <row r="283" spans="1:10" ht="143" x14ac:dyDescent="0.35">
      <c r="A283" s="256" t="s">
        <v>1256</v>
      </c>
      <c r="B283" s="256" t="s">
        <v>1369</v>
      </c>
      <c r="C283" s="252" t="s">
        <v>266</v>
      </c>
      <c r="D283" s="252" t="s">
        <v>223</v>
      </c>
      <c r="E283" s="164" t="s">
        <v>267</v>
      </c>
      <c r="F283" s="165" t="s">
        <v>180</v>
      </c>
      <c r="G283" s="166">
        <v>1000</v>
      </c>
      <c r="H283" s="167">
        <v>1</v>
      </c>
      <c r="I283" s="166">
        <v>1000</v>
      </c>
      <c r="J283" s="165"/>
    </row>
    <row r="284" spans="1:10" ht="143" x14ac:dyDescent="0.35">
      <c r="A284" s="256" t="s">
        <v>1256</v>
      </c>
      <c r="B284" s="256" t="s">
        <v>1370</v>
      </c>
      <c r="C284" s="252" t="s">
        <v>268</v>
      </c>
      <c r="D284" s="252" t="s">
        <v>223</v>
      </c>
      <c r="E284" s="164" t="s">
        <v>269</v>
      </c>
      <c r="F284" s="165" t="s">
        <v>180</v>
      </c>
      <c r="G284" s="166">
        <v>390</v>
      </c>
      <c r="H284" s="167">
        <v>1</v>
      </c>
      <c r="I284" s="166">
        <v>390</v>
      </c>
      <c r="J284" s="165"/>
    </row>
    <row r="285" spans="1:10" ht="104" x14ac:dyDescent="0.35">
      <c r="A285" s="256" t="s">
        <v>1256</v>
      </c>
      <c r="B285" s="256" t="s">
        <v>1371</v>
      </c>
      <c r="C285" s="252" t="s">
        <v>270</v>
      </c>
      <c r="D285" s="252" t="s">
        <v>223</v>
      </c>
      <c r="E285" s="164" t="s">
        <v>271</v>
      </c>
      <c r="F285" s="165" t="s">
        <v>180</v>
      </c>
      <c r="G285" s="166">
        <v>350</v>
      </c>
      <c r="H285" s="167">
        <v>1</v>
      </c>
      <c r="I285" s="166">
        <v>350</v>
      </c>
      <c r="J285" s="165"/>
    </row>
    <row r="286" spans="1:10" ht="409.5" x14ac:dyDescent="0.35">
      <c r="A286" s="256" t="s">
        <v>1256</v>
      </c>
      <c r="B286" s="256" t="s">
        <v>1373</v>
      </c>
      <c r="C286" s="252" t="s">
        <v>290</v>
      </c>
      <c r="D286" s="252" t="s">
        <v>223</v>
      </c>
      <c r="E286" s="164" t="s">
        <v>291</v>
      </c>
      <c r="F286" s="165" t="s">
        <v>177</v>
      </c>
      <c r="G286" s="166">
        <v>5400</v>
      </c>
      <c r="H286" s="167">
        <v>1</v>
      </c>
      <c r="I286" s="166">
        <v>5400</v>
      </c>
      <c r="J286" s="165"/>
    </row>
    <row r="287" spans="1:10" ht="221" x14ac:dyDescent="0.35">
      <c r="A287" s="256" t="s">
        <v>1256</v>
      </c>
      <c r="B287" s="256" t="s">
        <v>1375</v>
      </c>
      <c r="C287" s="252" t="s">
        <v>292</v>
      </c>
      <c r="D287" s="252" t="s">
        <v>223</v>
      </c>
      <c r="E287" s="164" t="s">
        <v>293</v>
      </c>
      <c r="F287" s="165" t="s">
        <v>934</v>
      </c>
      <c r="G287" s="166">
        <v>280</v>
      </c>
      <c r="H287" s="167">
        <v>25</v>
      </c>
      <c r="I287" s="166">
        <v>7000</v>
      </c>
      <c r="J287" s="165"/>
    </row>
    <row r="288" spans="1:10" ht="130" x14ac:dyDescent="0.35">
      <c r="A288" s="256" t="s">
        <v>1256</v>
      </c>
      <c r="B288" s="256" t="s">
        <v>1376</v>
      </c>
      <c r="C288" s="252" t="s">
        <v>294</v>
      </c>
      <c r="D288" s="252" t="s">
        <v>223</v>
      </c>
      <c r="E288" s="164" t="s">
        <v>295</v>
      </c>
      <c r="F288" s="165" t="s">
        <v>180</v>
      </c>
      <c r="G288" s="166">
        <v>220</v>
      </c>
      <c r="H288" s="167">
        <v>12</v>
      </c>
      <c r="I288" s="166">
        <v>2640</v>
      </c>
      <c r="J288" s="165"/>
    </row>
    <row r="289" spans="1:10" ht="156" x14ac:dyDescent="0.35">
      <c r="A289" s="256" t="s">
        <v>1256</v>
      </c>
      <c r="B289" s="256" t="s">
        <v>1377</v>
      </c>
      <c r="C289" s="252" t="s">
        <v>296</v>
      </c>
      <c r="D289" s="252" t="s">
        <v>223</v>
      </c>
      <c r="E289" s="164" t="s">
        <v>297</v>
      </c>
      <c r="F289" s="165" t="s">
        <v>180</v>
      </c>
      <c r="G289" s="166">
        <v>1790</v>
      </c>
      <c r="H289" s="167">
        <v>4</v>
      </c>
      <c r="I289" s="166">
        <v>7160</v>
      </c>
      <c r="J289" s="165"/>
    </row>
    <row r="290" spans="1:10" ht="409.5" x14ac:dyDescent="0.35">
      <c r="A290" s="256" t="s">
        <v>1256</v>
      </c>
      <c r="B290" s="256" t="s">
        <v>1379</v>
      </c>
      <c r="C290" s="252" t="s">
        <v>300</v>
      </c>
      <c r="D290" s="252" t="s">
        <v>223</v>
      </c>
      <c r="E290" s="164" t="s">
        <v>1085</v>
      </c>
      <c r="F290" s="165" t="s">
        <v>177</v>
      </c>
      <c r="G290" s="166">
        <v>2350</v>
      </c>
      <c r="H290" s="167">
        <v>1</v>
      </c>
      <c r="I290" s="166">
        <v>2350</v>
      </c>
      <c r="J290" s="165"/>
    </row>
    <row r="291" spans="1:10" ht="195" x14ac:dyDescent="0.35">
      <c r="A291" s="256" t="s">
        <v>1256</v>
      </c>
      <c r="B291" s="256" t="s">
        <v>1380</v>
      </c>
      <c r="C291" s="252" t="s">
        <v>301</v>
      </c>
      <c r="D291" s="252" t="s">
        <v>223</v>
      </c>
      <c r="E291" s="164" t="s">
        <v>302</v>
      </c>
      <c r="F291" s="165" t="s">
        <v>177</v>
      </c>
      <c r="G291" s="166">
        <v>380</v>
      </c>
      <c r="H291" s="167">
        <v>1</v>
      </c>
      <c r="I291" s="166">
        <v>380</v>
      </c>
      <c r="J291" s="165"/>
    </row>
    <row r="292" spans="1:10" ht="195" x14ac:dyDescent="0.35">
      <c r="A292" s="256" t="s">
        <v>1256</v>
      </c>
      <c r="B292" s="256" t="s">
        <v>1381</v>
      </c>
      <c r="C292" s="252" t="s">
        <v>303</v>
      </c>
      <c r="D292" s="252" t="s">
        <v>223</v>
      </c>
      <c r="E292" s="164" t="s">
        <v>304</v>
      </c>
      <c r="F292" s="165" t="s">
        <v>177</v>
      </c>
      <c r="G292" s="166">
        <v>600</v>
      </c>
      <c r="H292" s="167">
        <v>1</v>
      </c>
      <c r="I292" s="166">
        <v>600</v>
      </c>
      <c r="J292" s="165"/>
    </row>
    <row r="293" spans="1:10" ht="195" x14ac:dyDescent="0.35">
      <c r="A293" s="256" t="s">
        <v>1256</v>
      </c>
      <c r="B293" s="256" t="s">
        <v>1383</v>
      </c>
      <c r="C293" s="252" t="s">
        <v>305</v>
      </c>
      <c r="D293" s="252" t="s">
        <v>223</v>
      </c>
      <c r="E293" s="164" t="s">
        <v>306</v>
      </c>
      <c r="F293" s="165" t="s">
        <v>180</v>
      </c>
      <c r="G293" s="166">
        <v>72</v>
      </c>
      <c r="H293" s="167">
        <v>7</v>
      </c>
      <c r="I293" s="166">
        <v>504</v>
      </c>
      <c r="J293" s="165"/>
    </row>
    <row r="294" spans="1:10" ht="195" x14ac:dyDescent="0.35">
      <c r="A294" s="256" t="s">
        <v>1256</v>
      </c>
      <c r="B294" s="256" t="s">
        <v>1384</v>
      </c>
      <c r="C294" s="252" t="s">
        <v>307</v>
      </c>
      <c r="D294" s="252" t="s">
        <v>223</v>
      </c>
      <c r="E294" s="164" t="s">
        <v>308</v>
      </c>
      <c r="F294" s="165" t="s">
        <v>180</v>
      </c>
      <c r="G294" s="166">
        <v>74</v>
      </c>
      <c r="H294" s="167">
        <v>4</v>
      </c>
      <c r="I294" s="166">
        <v>296</v>
      </c>
      <c r="J294" s="165"/>
    </row>
    <row r="295" spans="1:10" ht="182" x14ac:dyDescent="0.35">
      <c r="A295" s="256" t="s">
        <v>1256</v>
      </c>
      <c r="B295" s="256" t="s">
        <v>1386</v>
      </c>
      <c r="C295" s="252" t="s">
        <v>309</v>
      </c>
      <c r="D295" s="252" t="s">
        <v>223</v>
      </c>
      <c r="E295" s="164" t="s">
        <v>310</v>
      </c>
      <c r="F295" s="165" t="s">
        <v>180</v>
      </c>
      <c r="G295" s="166">
        <v>73</v>
      </c>
      <c r="H295" s="167">
        <v>8</v>
      </c>
      <c r="I295" s="166">
        <v>584</v>
      </c>
      <c r="J295" s="165"/>
    </row>
    <row r="296" spans="1:10" ht="169" x14ac:dyDescent="0.35">
      <c r="A296" s="256" t="s">
        <v>1256</v>
      </c>
      <c r="B296" s="256" t="s">
        <v>1387</v>
      </c>
      <c r="C296" s="252" t="s">
        <v>311</v>
      </c>
      <c r="D296" s="252" t="s">
        <v>223</v>
      </c>
      <c r="E296" s="164" t="s">
        <v>312</v>
      </c>
      <c r="F296" s="165" t="s">
        <v>180</v>
      </c>
      <c r="G296" s="166">
        <v>91</v>
      </c>
      <c r="H296" s="167">
        <v>8</v>
      </c>
      <c r="I296" s="166">
        <v>728</v>
      </c>
      <c r="J296" s="165"/>
    </row>
    <row r="297" spans="1:10" ht="169" x14ac:dyDescent="0.35">
      <c r="A297" s="256" t="s">
        <v>1256</v>
      </c>
      <c r="B297" s="256" t="s">
        <v>1388</v>
      </c>
      <c r="C297" s="252" t="s">
        <v>313</v>
      </c>
      <c r="D297" s="252" t="s">
        <v>223</v>
      </c>
      <c r="E297" s="164" t="s">
        <v>314</v>
      </c>
      <c r="F297" s="165" t="s">
        <v>180</v>
      </c>
      <c r="G297" s="166">
        <v>131</v>
      </c>
      <c r="H297" s="167">
        <v>12</v>
      </c>
      <c r="I297" s="166">
        <v>1572</v>
      </c>
      <c r="J297" s="165"/>
    </row>
    <row r="298" spans="1:10" ht="169" x14ac:dyDescent="0.35">
      <c r="A298" s="256" t="s">
        <v>1256</v>
      </c>
      <c r="B298" s="256" t="s">
        <v>1389</v>
      </c>
      <c r="C298" s="252" t="s">
        <v>315</v>
      </c>
      <c r="D298" s="252" t="s">
        <v>223</v>
      </c>
      <c r="E298" s="164" t="s">
        <v>316</v>
      </c>
      <c r="F298" s="165" t="s">
        <v>180</v>
      </c>
      <c r="G298" s="166">
        <v>142</v>
      </c>
      <c r="H298" s="167">
        <v>4</v>
      </c>
      <c r="I298" s="166">
        <v>568</v>
      </c>
      <c r="J298" s="165"/>
    </row>
    <row r="299" spans="1:10" ht="169" x14ac:dyDescent="0.35">
      <c r="A299" s="256" t="s">
        <v>1256</v>
      </c>
      <c r="B299" s="256" t="s">
        <v>1390</v>
      </c>
      <c r="C299" s="252" t="s">
        <v>527</v>
      </c>
      <c r="D299" s="252" t="s">
        <v>223</v>
      </c>
      <c r="E299" s="164" t="s">
        <v>582</v>
      </c>
      <c r="F299" s="165" t="s">
        <v>180</v>
      </c>
      <c r="G299" s="166">
        <v>254</v>
      </c>
      <c r="H299" s="167">
        <v>10</v>
      </c>
      <c r="I299" s="166">
        <v>2540</v>
      </c>
      <c r="J299" s="165"/>
    </row>
    <row r="300" spans="1:10" ht="169" x14ac:dyDescent="0.35">
      <c r="A300" s="256" t="s">
        <v>1256</v>
      </c>
      <c r="B300" s="256" t="s">
        <v>1391</v>
      </c>
      <c r="C300" s="252" t="s">
        <v>528</v>
      </c>
      <c r="D300" s="252" t="s">
        <v>223</v>
      </c>
      <c r="E300" s="164" t="s">
        <v>583</v>
      </c>
      <c r="F300" s="165" t="s">
        <v>180</v>
      </c>
      <c r="G300" s="166">
        <v>172</v>
      </c>
      <c r="H300" s="167">
        <v>40</v>
      </c>
      <c r="I300" s="166">
        <v>6880</v>
      </c>
      <c r="J300" s="165"/>
    </row>
    <row r="301" spans="1:10" ht="52" x14ac:dyDescent="0.35">
      <c r="A301" s="256" t="s">
        <v>1256</v>
      </c>
      <c r="B301" s="256" t="s">
        <v>1392</v>
      </c>
      <c r="C301" s="252" t="s">
        <v>317</v>
      </c>
      <c r="D301" s="252" t="s">
        <v>223</v>
      </c>
      <c r="E301" s="164" t="s">
        <v>318</v>
      </c>
      <c r="F301" s="165" t="s">
        <v>180</v>
      </c>
      <c r="G301" s="166">
        <v>33</v>
      </c>
      <c r="H301" s="167">
        <v>6</v>
      </c>
      <c r="I301" s="166">
        <v>198</v>
      </c>
      <c r="J301" s="165"/>
    </row>
    <row r="302" spans="1:10" ht="52" x14ac:dyDescent="0.35">
      <c r="A302" s="256" t="s">
        <v>1256</v>
      </c>
      <c r="B302" s="256" t="s">
        <v>1393</v>
      </c>
      <c r="C302" s="252" t="s">
        <v>319</v>
      </c>
      <c r="D302" s="252" t="s">
        <v>223</v>
      </c>
      <c r="E302" s="164" t="s">
        <v>320</v>
      </c>
      <c r="F302" s="165" t="s">
        <v>180</v>
      </c>
      <c r="G302" s="166">
        <v>46</v>
      </c>
      <c r="H302" s="167">
        <v>2</v>
      </c>
      <c r="I302" s="166">
        <v>92</v>
      </c>
      <c r="J302" s="165"/>
    </row>
    <row r="303" spans="1:10" ht="52" x14ac:dyDescent="0.35">
      <c r="A303" s="256" t="s">
        <v>1256</v>
      </c>
      <c r="B303" s="256" t="s">
        <v>1394</v>
      </c>
      <c r="C303" s="252" t="s">
        <v>321</v>
      </c>
      <c r="D303" s="252" t="s">
        <v>223</v>
      </c>
      <c r="E303" s="164" t="s">
        <v>322</v>
      </c>
      <c r="F303" s="165" t="s">
        <v>180</v>
      </c>
      <c r="G303" s="166">
        <v>46</v>
      </c>
      <c r="H303" s="167">
        <v>4</v>
      </c>
      <c r="I303" s="166">
        <v>184</v>
      </c>
      <c r="J303" s="165"/>
    </row>
    <row r="304" spans="1:10" ht="247" x14ac:dyDescent="0.35">
      <c r="A304" s="256" t="s">
        <v>1256</v>
      </c>
      <c r="B304" s="256" t="s">
        <v>1395</v>
      </c>
      <c r="C304" s="252" t="s">
        <v>529</v>
      </c>
      <c r="D304" s="252" t="s">
        <v>223</v>
      </c>
      <c r="E304" s="164" t="s">
        <v>584</v>
      </c>
      <c r="F304" s="165" t="s">
        <v>180</v>
      </c>
      <c r="G304" s="166">
        <v>9830</v>
      </c>
      <c r="H304" s="167">
        <v>1</v>
      </c>
      <c r="I304" s="166">
        <v>9830</v>
      </c>
      <c r="J304" s="165"/>
    </row>
    <row r="305" spans="1:10" ht="78" x14ac:dyDescent="0.35">
      <c r="A305" s="256" t="s">
        <v>1256</v>
      </c>
      <c r="B305" s="256" t="s">
        <v>1396</v>
      </c>
      <c r="C305" s="252" t="s">
        <v>325</v>
      </c>
      <c r="D305" s="252" t="s">
        <v>223</v>
      </c>
      <c r="E305" s="164" t="s">
        <v>326</v>
      </c>
      <c r="F305" s="165" t="s">
        <v>180</v>
      </c>
      <c r="G305" s="166">
        <v>1230</v>
      </c>
      <c r="H305" s="167">
        <v>1</v>
      </c>
      <c r="I305" s="166">
        <v>1230</v>
      </c>
      <c r="J305" s="165"/>
    </row>
    <row r="306" spans="1:10" ht="65" x14ac:dyDescent="0.35">
      <c r="A306" s="256" t="s">
        <v>1256</v>
      </c>
      <c r="B306" s="256" t="s">
        <v>1397</v>
      </c>
      <c r="C306" s="252" t="s">
        <v>327</v>
      </c>
      <c r="D306" s="252" t="s">
        <v>223</v>
      </c>
      <c r="E306" s="164" t="s">
        <v>328</v>
      </c>
      <c r="F306" s="165" t="s">
        <v>180</v>
      </c>
      <c r="G306" s="166">
        <v>411</v>
      </c>
      <c r="H306" s="167">
        <v>1</v>
      </c>
      <c r="I306" s="166">
        <v>411</v>
      </c>
      <c r="J306" s="165"/>
    </row>
    <row r="307" spans="1:10" ht="273" x14ac:dyDescent="0.35">
      <c r="A307" s="256" t="s">
        <v>1256</v>
      </c>
      <c r="B307" s="256" t="s">
        <v>1398</v>
      </c>
      <c r="C307" s="252" t="s">
        <v>329</v>
      </c>
      <c r="D307" s="252" t="s">
        <v>223</v>
      </c>
      <c r="E307" s="164" t="s">
        <v>330</v>
      </c>
      <c r="F307" s="165" t="s">
        <v>180</v>
      </c>
      <c r="G307" s="166">
        <v>3350</v>
      </c>
      <c r="H307" s="167">
        <v>2</v>
      </c>
      <c r="I307" s="166">
        <v>6700</v>
      </c>
      <c r="J307" s="165"/>
    </row>
    <row r="308" spans="1:10" ht="299" x14ac:dyDescent="0.35">
      <c r="A308" s="256" t="s">
        <v>1256</v>
      </c>
      <c r="B308" s="256" t="s">
        <v>1401</v>
      </c>
      <c r="C308" s="252" t="s">
        <v>530</v>
      </c>
      <c r="D308" s="252" t="s">
        <v>223</v>
      </c>
      <c r="E308" s="164" t="s">
        <v>588</v>
      </c>
      <c r="F308" s="165" t="s">
        <v>177</v>
      </c>
      <c r="G308" s="166">
        <v>15910</v>
      </c>
      <c r="H308" s="167">
        <v>1</v>
      </c>
      <c r="I308" s="166">
        <v>15910</v>
      </c>
      <c r="J308" s="165"/>
    </row>
    <row r="309" spans="1:10" ht="234" x14ac:dyDescent="0.35">
      <c r="A309" s="256" t="s">
        <v>1256</v>
      </c>
      <c r="B309" s="256" t="s">
        <v>1403</v>
      </c>
      <c r="C309" s="252" t="s">
        <v>331</v>
      </c>
      <c r="D309" s="252" t="s">
        <v>223</v>
      </c>
      <c r="E309" s="164" t="s">
        <v>590</v>
      </c>
      <c r="F309" s="165" t="s">
        <v>934</v>
      </c>
      <c r="G309" s="166">
        <v>250</v>
      </c>
      <c r="H309" s="167">
        <v>8</v>
      </c>
      <c r="I309" s="166">
        <v>2000</v>
      </c>
      <c r="J309" s="165"/>
    </row>
    <row r="310" spans="1:10" ht="221" x14ac:dyDescent="0.35">
      <c r="A310" s="256" t="s">
        <v>1256</v>
      </c>
      <c r="B310" s="256" t="s">
        <v>1404</v>
      </c>
      <c r="C310" s="252" t="s">
        <v>333</v>
      </c>
      <c r="D310" s="252" t="s">
        <v>223</v>
      </c>
      <c r="E310" s="164" t="s">
        <v>334</v>
      </c>
      <c r="F310" s="165" t="s">
        <v>177</v>
      </c>
      <c r="G310" s="166">
        <v>3500</v>
      </c>
      <c r="H310" s="167">
        <v>1</v>
      </c>
      <c r="I310" s="166">
        <v>3500</v>
      </c>
      <c r="J310" s="165"/>
    </row>
    <row r="311" spans="1:10" ht="65" x14ac:dyDescent="0.35">
      <c r="A311" s="256" t="s">
        <v>1256</v>
      </c>
      <c r="B311" s="256" t="s">
        <v>1405</v>
      </c>
      <c r="C311" s="252" t="s">
        <v>335</v>
      </c>
      <c r="D311" s="252" t="s">
        <v>223</v>
      </c>
      <c r="E311" s="164" t="s">
        <v>336</v>
      </c>
      <c r="F311" s="165" t="s">
        <v>177</v>
      </c>
      <c r="G311" s="166">
        <v>150</v>
      </c>
      <c r="H311" s="167">
        <v>1</v>
      </c>
      <c r="I311" s="166">
        <v>150</v>
      </c>
      <c r="J311" s="165"/>
    </row>
    <row r="312" spans="1:10" ht="156" x14ac:dyDescent="0.35">
      <c r="A312" s="256" t="s">
        <v>1256</v>
      </c>
      <c r="B312" s="256" t="s">
        <v>1408</v>
      </c>
      <c r="C312" s="252" t="s">
        <v>337</v>
      </c>
      <c r="D312" s="252" t="s">
        <v>39</v>
      </c>
      <c r="E312" s="164" t="s">
        <v>338</v>
      </c>
      <c r="F312" s="165" t="s">
        <v>180</v>
      </c>
      <c r="G312" s="166">
        <v>1250</v>
      </c>
      <c r="H312" s="167">
        <v>1</v>
      </c>
      <c r="I312" s="166">
        <v>1250</v>
      </c>
      <c r="J312" s="165"/>
    </row>
    <row r="313" spans="1:10" ht="156" x14ac:dyDescent="0.35">
      <c r="A313" s="256" t="s">
        <v>1256</v>
      </c>
      <c r="B313" s="256" t="s">
        <v>1409</v>
      </c>
      <c r="C313" s="252" t="s">
        <v>339</v>
      </c>
      <c r="D313" s="252" t="s">
        <v>39</v>
      </c>
      <c r="E313" s="164" t="s">
        <v>340</v>
      </c>
      <c r="F313" s="165" t="s">
        <v>180</v>
      </c>
      <c r="G313" s="166">
        <v>1630</v>
      </c>
      <c r="H313" s="167">
        <v>1</v>
      </c>
      <c r="I313" s="166">
        <v>1630</v>
      </c>
      <c r="J313" s="165"/>
    </row>
    <row r="314" spans="1:10" ht="156" x14ac:dyDescent="0.35">
      <c r="A314" s="256" t="s">
        <v>1256</v>
      </c>
      <c r="B314" s="256" t="s">
        <v>1410</v>
      </c>
      <c r="C314" s="252" t="s">
        <v>341</v>
      </c>
      <c r="D314" s="252" t="s">
        <v>39</v>
      </c>
      <c r="E314" s="164" t="s">
        <v>342</v>
      </c>
      <c r="F314" s="165" t="s">
        <v>180</v>
      </c>
      <c r="G314" s="166">
        <v>2480</v>
      </c>
      <c r="H314" s="167">
        <v>1</v>
      </c>
      <c r="I314" s="166">
        <v>2480</v>
      </c>
      <c r="J314" s="165"/>
    </row>
    <row r="315" spans="1:10" ht="104" x14ac:dyDescent="0.35">
      <c r="A315" s="256" t="s">
        <v>1256</v>
      </c>
      <c r="B315" s="256" t="s">
        <v>1412</v>
      </c>
      <c r="C315" s="252" t="s">
        <v>343</v>
      </c>
      <c r="D315" s="252" t="s">
        <v>39</v>
      </c>
      <c r="E315" s="164" t="s">
        <v>344</v>
      </c>
      <c r="F315" s="165" t="s">
        <v>180</v>
      </c>
      <c r="G315" s="166">
        <v>465</v>
      </c>
      <c r="H315" s="167">
        <v>3</v>
      </c>
      <c r="I315" s="166">
        <v>1395</v>
      </c>
      <c r="J315" s="165"/>
    </row>
    <row r="316" spans="1:10" ht="156" x14ac:dyDescent="0.35">
      <c r="A316" s="256" t="s">
        <v>1256</v>
      </c>
      <c r="B316" s="256" t="s">
        <v>1416</v>
      </c>
      <c r="C316" s="252" t="s">
        <v>346</v>
      </c>
      <c r="D316" s="252" t="s">
        <v>345</v>
      </c>
      <c r="E316" s="164" t="s">
        <v>347</v>
      </c>
      <c r="F316" s="165" t="s">
        <v>107</v>
      </c>
      <c r="G316" s="166">
        <v>128</v>
      </c>
      <c r="H316" s="167">
        <v>1170</v>
      </c>
      <c r="I316" s="166">
        <v>149760</v>
      </c>
      <c r="J316" s="165"/>
    </row>
    <row r="317" spans="1:10" ht="156" x14ac:dyDescent="0.35">
      <c r="A317" s="256" t="s">
        <v>1256</v>
      </c>
      <c r="B317" s="256" t="s">
        <v>1417</v>
      </c>
      <c r="C317" s="252" t="s">
        <v>348</v>
      </c>
      <c r="D317" s="252" t="s">
        <v>345</v>
      </c>
      <c r="E317" s="164" t="s">
        <v>349</v>
      </c>
      <c r="F317" s="165" t="s">
        <v>107</v>
      </c>
      <c r="G317" s="166">
        <v>48</v>
      </c>
      <c r="H317" s="167">
        <v>10</v>
      </c>
      <c r="I317" s="166">
        <v>480</v>
      </c>
      <c r="J317" s="165"/>
    </row>
    <row r="318" spans="1:10" ht="104" x14ac:dyDescent="0.35">
      <c r="A318" s="256" t="s">
        <v>1256</v>
      </c>
      <c r="B318" s="256" t="s">
        <v>1420</v>
      </c>
      <c r="C318" s="252" t="s">
        <v>356</v>
      </c>
      <c r="D318" s="252" t="s">
        <v>355</v>
      </c>
      <c r="E318" s="164" t="s">
        <v>357</v>
      </c>
      <c r="F318" s="165" t="s">
        <v>107</v>
      </c>
      <c r="G318" s="166">
        <v>24.6</v>
      </c>
      <c r="H318" s="167">
        <v>230</v>
      </c>
      <c r="I318" s="166">
        <v>5658</v>
      </c>
      <c r="J318" s="165"/>
    </row>
    <row r="319" spans="1:10" ht="143" x14ac:dyDescent="0.35">
      <c r="A319" s="256" t="s">
        <v>1256</v>
      </c>
      <c r="B319" s="256" t="s">
        <v>1421</v>
      </c>
      <c r="C319" s="252" t="s">
        <v>358</v>
      </c>
      <c r="D319" s="252" t="s">
        <v>355</v>
      </c>
      <c r="E319" s="164" t="s">
        <v>359</v>
      </c>
      <c r="F319" s="165" t="s">
        <v>107</v>
      </c>
      <c r="G319" s="166">
        <v>28.1</v>
      </c>
      <c r="H319" s="167">
        <v>870</v>
      </c>
      <c r="I319" s="166">
        <v>24447</v>
      </c>
      <c r="J319" s="165"/>
    </row>
    <row r="320" spans="1:10" ht="312" x14ac:dyDescent="0.35">
      <c r="A320" s="256" t="s">
        <v>1256</v>
      </c>
      <c r="B320" s="256" t="s">
        <v>1422</v>
      </c>
      <c r="C320" s="252" t="s">
        <v>360</v>
      </c>
      <c r="D320" s="252" t="s">
        <v>355</v>
      </c>
      <c r="E320" s="164" t="s">
        <v>361</v>
      </c>
      <c r="F320" s="165" t="s">
        <v>107</v>
      </c>
      <c r="G320" s="166">
        <v>106</v>
      </c>
      <c r="H320" s="167">
        <v>75</v>
      </c>
      <c r="I320" s="166">
        <v>7950</v>
      </c>
      <c r="J320" s="165"/>
    </row>
    <row r="321" spans="1:10" ht="299" x14ac:dyDescent="0.35">
      <c r="A321" s="256" t="s">
        <v>1256</v>
      </c>
      <c r="B321" s="256" t="s">
        <v>1424</v>
      </c>
      <c r="C321" s="252" t="s">
        <v>362</v>
      </c>
      <c r="D321" s="252" t="s">
        <v>355</v>
      </c>
      <c r="E321" s="164" t="s">
        <v>1425</v>
      </c>
      <c r="F321" s="165" t="s">
        <v>107</v>
      </c>
      <c r="G321" s="166">
        <v>150</v>
      </c>
      <c r="H321" s="167">
        <v>230</v>
      </c>
      <c r="I321" s="166">
        <v>34500</v>
      </c>
      <c r="J321" s="165"/>
    </row>
    <row r="322" spans="1:10" ht="104" x14ac:dyDescent="0.35">
      <c r="A322" s="256" t="s">
        <v>1256</v>
      </c>
      <c r="B322" s="256" t="s">
        <v>1426</v>
      </c>
      <c r="C322" s="252" t="s">
        <v>364</v>
      </c>
      <c r="D322" s="252" t="s">
        <v>355</v>
      </c>
      <c r="E322" s="164" t="s">
        <v>1427</v>
      </c>
      <c r="F322" s="165" t="s">
        <v>107</v>
      </c>
      <c r="G322" s="166">
        <v>220</v>
      </c>
      <c r="H322" s="167">
        <v>10</v>
      </c>
      <c r="I322" s="166">
        <v>2200</v>
      </c>
      <c r="J322" s="165"/>
    </row>
    <row r="323" spans="1:10" ht="104" x14ac:dyDescent="0.35">
      <c r="A323" s="256" t="s">
        <v>1256</v>
      </c>
      <c r="B323" s="256" t="s">
        <v>1430</v>
      </c>
      <c r="C323" s="252" t="s">
        <v>531</v>
      </c>
      <c r="D323" s="252" t="s">
        <v>366</v>
      </c>
      <c r="E323" s="164" t="s">
        <v>592</v>
      </c>
      <c r="F323" s="165" t="s">
        <v>180</v>
      </c>
      <c r="G323" s="166">
        <v>4120</v>
      </c>
      <c r="H323" s="167">
        <v>1</v>
      </c>
      <c r="I323" s="166">
        <v>4120</v>
      </c>
      <c r="J323" s="165"/>
    </row>
    <row r="324" spans="1:10" ht="104" x14ac:dyDescent="0.35">
      <c r="A324" s="256" t="s">
        <v>1256</v>
      </c>
      <c r="B324" s="256" t="s">
        <v>1431</v>
      </c>
      <c r="C324" s="252" t="s">
        <v>369</v>
      </c>
      <c r="D324" s="252" t="s">
        <v>366</v>
      </c>
      <c r="E324" s="164" t="s">
        <v>370</v>
      </c>
      <c r="F324" s="165" t="s">
        <v>180</v>
      </c>
      <c r="G324" s="166">
        <v>4200</v>
      </c>
      <c r="H324" s="167">
        <v>1</v>
      </c>
      <c r="I324" s="166">
        <v>4200</v>
      </c>
      <c r="J324" s="165"/>
    </row>
    <row r="325" spans="1:10" ht="234" x14ac:dyDescent="0.35">
      <c r="A325" s="256" t="s">
        <v>1256</v>
      </c>
      <c r="B325" s="256" t="s">
        <v>1432</v>
      </c>
      <c r="C325" s="252" t="s">
        <v>371</v>
      </c>
      <c r="D325" s="252" t="s">
        <v>366</v>
      </c>
      <c r="E325" s="164" t="s">
        <v>372</v>
      </c>
      <c r="F325" s="165" t="s">
        <v>180</v>
      </c>
      <c r="G325" s="166">
        <v>360</v>
      </c>
      <c r="H325" s="167">
        <v>1</v>
      </c>
      <c r="I325" s="166">
        <v>360</v>
      </c>
      <c r="J325" s="165"/>
    </row>
    <row r="326" spans="1:10" ht="143" x14ac:dyDescent="0.35">
      <c r="A326" s="256" t="s">
        <v>1256</v>
      </c>
      <c r="B326" s="256" t="s">
        <v>1433</v>
      </c>
      <c r="C326" s="252" t="s">
        <v>373</v>
      </c>
      <c r="D326" s="252" t="s">
        <v>366</v>
      </c>
      <c r="E326" s="164" t="s">
        <v>374</v>
      </c>
      <c r="F326" s="165" t="s">
        <v>180</v>
      </c>
      <c r="G326" s="166">
        <v>7040</v>
      </c>
      <c r="H326" s="167">
        <v>1</v>
      </c>
      <c r="I326" s="166">
        <v>7040</v>
      </c>
      <c r="J326" s="165"/>
    </row>
    <row r="327" spans="1:10" ht="312" x14ac:dyDescent="0.35">
      <c r="A327" s="256" t="s">
        <v>1256</v>
      </c>
      <c r="B327" s="256" t="s">
        <v>1435</v>
      </c>
      <c r="C327" s="252" t="s">
        <v>377</v>
      </c>
      <c r="D327" s="252" t="s">
        <v>366</v>
      </c>
      <c r="E327" s="164" t="s">
        <v>378</v>
      </c>
      <c r="F327" s="165" t="s">
        <v>177</v>
      </c>
      <c r="G327" s="166">
        <v>18200</v>
      </c>
      <c r="H327" s="167">
        <v>1</v>
      </c>
      <c r="I327" s="166">
        <v>18200</v>
      </c>
      <c r="J327" s="165"/>
    </row>
    <row r="328" spans="1:10" ht="312" x14ac:dyDescent="0.35">
      <c r="A328" s="256" t="s">
        <v>1256</v>
      </c>
      <c r="B328" s="256" t="s">
        <v>1436</v>
      </c>
      <c r="C328" s="252" t="s">
        <v>532</v>
      </c>
      <c r="D328" s="252" t="s">
        <v>366</v>
      </c>
      <c r="E328" s="164" t="s">
        <v>594</v>
      </c>
      <c r="F328" s="165" t="s">
        <v>177</v>
      </c>
      <c r="G328" s="166">
        <v>32100</v>
      </c>
      <c r="H328" s="167">
        <v>1</v>
      </c>
      <c r="I328" s="166">
        <v>32100</v>
      </c>
      <c r="J328" s="165"/>
    </row>
    <row r="329" spans="1:10" ht="260" x14ac:dyDescent="0.35">
      <c r="A329" s="256" t="s">
        <v>1256</v>
      </c>
      <c r="B329" s="256" t="s">
        <v>1438</v>
      </c>
      <c r="C329" s="252" t="s">
        <v>533</v>
      </c>
      <c r="D329" s="252" t="s">
        <v>366</v>
      </c>
      <c r="E329" s="164" t="s">
        <v>595</v>
      </c>
      <c r="F329" s="165" t="s">
        <v>177</v>
      </c>
      <c r="G329" s="166">
        <v>5370</v>
      </c>
      <c r="H329" s="167">
        <v>2</v>
      </c>
      <c r="I329" s="166">
        <v>10740</v>
      </c>
      <c r="J329" s="165"/>
    </row>
    <row r="330" spans="1:10" ht="130" x14ac:dyDescent="0.35">
      <c r="A330" s="256" t="s">
        <v>1256</v>
      </c>
      <c r="B330" s="256" t="s">
        <v>1439</v>
      </c>
      <c r="C330" s="252" t="s">
        <v>387</v>
      </c>
      <c r="D330" s="252" t="s">
        <v>366</v>
      </c>
      <c r="E330" s="164" t="s">
        <v>388</v>
      </c>
      <c r="F330" s="165" t="s">
        <v>177</v>
      </c>
      <c r="G330" s="166">
        <v>3100</v>
      </c>
      <c r="H330" s="167">
        <v>1</v>
      </c>
      <c r="I330" s="166">
        <v>3100</v>
      </c>
      <c r="J330" s="165"/>
    </row>
    <row r="331" spans="1:10" ht="260" x14ac:dyDescent="0.35">
      <c r="A331" s="256" t="s">
        <v>1256</v>
      </c>
      <c r="B331" s="256" t="s">
        <v>1441</v>
      </c>
      <c r="C331" s="252" t="s">
        <v>389</v>
      </c>
      <c r="D331" s="252" t="s">
        <v>366</v>
      </c>
      <c r="E331" s="164" t="s">
        <v>390</v>
      </c>
      <c r="F331" s="165" t="s">
        <v>934</v>
      </c>
      <c r="G331" s="166">
        <v>280</v>
      </c>
      <c r="H331" s="167">
        <v>50</v>
      </c>
      <c r="I331" s="166">
        <v>14000</v>
      </c>
      <c r="J331" s="165"/>
    </row>
    <row r="332" spans="1:10" ht="26" x14ac:dyDescent="0.35">
      <c r="A332" s="256" t="s">
        <v>1256</v>
      </c>
      <c r="B332" s="256" t="s">
        <v>1442</v>
      </c>
      <c r="C332" s="252" t="s">
        <v>391</v>
      </c>
      <c r="D332" s="252" t="s">
        <v>366</v>
      </c>
      <c r="E332" s="164" t="s">
        <v>392</v>
      </c>
      <c r="F332" s="165" t="s">
        <v>159</v>
      </c>
      <c r="G332" s="166">
        <v>70</v>
      </c>
      <c r="H332" s="167">
        <v>10</v>
      </c>
      <c r="I332" s="166">
        <v>700</v>
      </c>
      <c r="J332" s="165"/>
    </row>
    <row r="333" spans="1:10" ht="65" x14ac:dyDescent="0.35">
      <c r="A333" s="256" t="s">
        <v>1256</v>
      </c>
      <c r="B333" s="256" t="s">
        <v>1443</v>
      </c>
      <c r="C333" s="252" t="s">
        <v>393</v>
      </c>
      <c r="D333" s="252" t="s">
        <v>366</v>
      </c>
      <c r="E333" s="164" t="s">
        <v>394</v>
      </c>
      <c r="F333" s="165" t="s">
        <v>180</v>
      </c>
      <c r="G333" s="166">
        <v>450</v>
      </c>
      <c r="H333" s="167">
        <v>2</v>
      </c>
      <c r="I333" s="166">
        <v>900</v>
      </c>
      <c r="J333" s="165"/>
    </row>
    <row r="334" spans="1:10" ht="286" x14ac:dyDescent="0.35">
      <c r="A334" s="256" t="s">
        <v>1256</v>
      </c>
      <c r="B334" s="256" t="s">
        <v>1444</v>
      </c>
      <c r="C334" s="252" t="s">
        <v>395</v>
      </c>
      <c r="D334" s="252" t="s">
        <v>366</v>
      </c>
      <c r="E334" s="164" t="s">
        <v>396</v>
      </c>
      <c r="F334" s="165" t="s">
        <v>180</v>
      </c>
      <c r="G334" s="166">
        <v>19800</v>
      </c>
      <c r="H334" s="167">
        <v>1</v>
      </c>
      <c r="I334" s="166">
        <v>19800</v>
      </c>
      <c r="J334" s="165"/>
    </row>
    <row r="335" spans="1:10" ht="286" x14ac:dyDescent="0.35">
      <c r="A335" s="256" t="s">
        <v>1256</v>
      </c>
      <c r="B335" s="256" t="s">
        <v>1445</v>
      </c>
      <c r="C335" s="252" t="s">
        <v>534</v>
      </c>
      <c r="D335" s="252" t="s">
        <v>366</v>
      </c>
      <c r="E335" s="164" t="s">
        <v>602</v>
      </c>
      <c r="F335" s="165" t="s">
        <v>180</v>
      </c>
      <c r="G335" s="166">
        <v>27600</v>
      </c>
      <c r="H335" s="167">
        <v>1</v>
      </c>
      <c r="I335" s="166">
        <v>27600</v>
      </c>
      <c r="J335" s="165"/>
    </row>
    <row r="336" spans="1:10" ht="65" x14ac:dyDescent="0.35">
      <c r="A336" s="256" t="s">
        <v>1256</v>
      </c>
      <c r="B336" s="256" t="s">
        <v>1447</v>
      </c>
      <c r="C336" s="252" t="s">
        <v>403</v>
      </c>
      <c r="D336" s="252" t="s">
        <v>366</v>
      </c>
      <c r="E336" s="164" t="s">
        <v>404</v>
      </c>
      <c r="F336" s="165" t="s">
        <v>107</v>
      </c>
      <c r="G336" s="166">
        <v>242</v>
      </c>
      <c r="H336" s="167">
        <v>30</v>
      </c>
      <c r="I336" s="166">
        <v>7260</v>
      </c>
      <c r="J336" s="165"/>
    </row>
    <row r="337" spans="1:10" ht="156" x14ac:dyDescent="0.35">
      <c r="A337" s="256" t="s">
        <v>1256</v>
      </c>
      <c r="B337" s="256" t="s">
        <v>1449</v>
      </c>
      <c r="C337" s="252" t="s">
        <v>405</v>
      </c>
      <c r="D337" s="252" t="s">
        <v>366</v>
      </c>
      <c r="E337" s="164" t="s">
        <v>406</v>
      </c>
      <c r="F337" s="165" t="s">
        <v>107</v>
      </c>
      <c r="G337" s="166">
        <v>85</v>
      </c>
      <c r="H337" s="167">
        <v>20</v>
      </c>
      <c r="I337" s="166">
        <v>1700</v>
      </c>
      <c r="J337" s="165"/>
    </row>
    <row r="338" spans="1:10" ht="169" x14ac:dyDescent="0.35">
      <c r="A338" s="256" t="s">
        <v>1256</v>
      </c>
      <c r="B338" s="256" t="s">
        <v>1451</v>
      </c>
      <c r="C338" s="252" t="s">
        <v>407</v>
      </c>
      <c r="D338" s="252" t="s">
        <v>366</v>
      </c>
      <c r="E338" s="164" t="s">
        <v>408</v>
      </c>
      <c r="F338" s="165" t="s">
        <v>934</v>
      </c>
      <c r="G338" s="166">
        <v>105</v>
      </c>
      <c r="H338" s="167">
        <v>10</v>
      </c>
      <c r="I338" s="166">
        <v>1050</v>
      </c>
      <c r="J338" s="165"/>
    </row>
    <row r="339" spans="1:10" ht="130" x14ac:dyDescent="0.35">
      <c r="A339" s="256" t="s">
        <v>1256</v>
      </c>
      <c r="B339" s="256" t="s">
        <v>1453</v>
      </c>
      <c r="C339" s="252" t="s">
        <v>411</v>
      </c>
      <c r="D339" s="252" t="s">
        <v>366</v>
      </c>
      <c r="E339" s="164" t="s">
        <v>412</v>
      </c>
      <c r="F339" s="165" t="s">
        <v>107</v>
      </c>
      <c r="G339" s="166">
        <v>1500</v>
      </c>
      <c r="H339" s="167">
        <v>4</v>
      </c>
      <c r="I339" s="166">
        <v>6000</v>
      </c>
      <c r="J339" s="165"/>
    </row>
    <row r="340" spans="1:10" ht="52" x14ac:dyDescent="0.35">
      <c r="A340" s="256" t="s">
        <v>1256</v>
      </c>
      <c r="B340" s="256" t="s">
        <v>1454</v>
      </c>
      <c r="C340" s="252" t="s">
        <v>415</v>
      </c>
      <c r="D340" s="252" t="s">
        <v>366</v>
      </c>
      <c r="E340" s="164" t="s">
        <v>416</v>
      </c>
      <c r="F340" s="165" t="s">
        <v>180</v>
      </c>
      <c r="G340" s="166">
        <v>330</v>
      </c>
      <c r="H340" s="167">
        <v>4</v>
      </c>
      <c r="I340" s="166">
        <v>1320</v>
      </c>
      <c r="J340" s="165"/>
    </row>
    <row r="341" spans="1:10" ht="338" x14ac:dyDescent="0.35">
      <c r="A341" s="256" t="s">
        <v>1256</v>
      </c>
      <c r="B341" s="256" t="s">
        <v>1455</v>
      </c>
      <c r="C341" s="252" t="s">
        <v>417</v>
      </c>
      <c r="D341" s="252" t="s">
        <v>366</v>
      </c>
      <c r="E341" s="164" t="s">
        <v>418</v>
      </c>
      <c r="F341" s="165" t="s">
        <v>180</v>
      </c>
      <c r="G341" s="166">
        <v>1900</v>
      </c>
      <c r="H341" s="167">
        <v>4</v>
      </c>
      <c r="I341" s="166">
        <v>7600</v>
      </c>
      <c r="J341" s="165"/>
    </row>
    <row r="342" spans="1:10" ht="338" x14ac:dyDescent="0.35">
      <c r="A342" s="256" t="s">
        <v>1256</v>
      </c>
      <c r="B342" s="256" t="s">
        <v>1456</v>
      </c>
      <c r="C342" s="252" t="s">
        <v>419</v>
      </c>
      <c r="D342" s="252" t="s">
        <v>366</v>
      </c>
      <c r="E342" s="164" t="s">
        <v>420</v>
      </c>
      <c r="F342" s="165" t="s">
        <v>107</v>
      </c>
      <c r="G342" s="166">
        <v>3500</v>
      </c>
      <c r="H342" s="167">
        <v>2</v>
      </c>
      <c r="I342" s="166">
        <v>7000</v>
      </c>
      <c r="J342" s="165"/>
    </row>
    <row r="343" spans="1:10" ht="156" x14ac:dyDescent="0.35">
      <c r="A343" s="256" t="s">
        <v>1256</v>
      </c>
      <c r="B343" s="256" t="s">
        <v>1458</v>
      </c>
      <c r="C343" s="252" t="s">
        <v>425</v>
      </c>
      <c r="D343" s="252" t="s">
        <v>366</v>
      </c>
      <c r="E343" s="164" t="s">
        <v>426</v>
      </c>
      <c r="F343" s="165" t="s">
        <v>107</v>
      </c>
      <c r="G343" s="166">
        <v>57</v>
      </c>
      <c r="H343" s="167">
        <v>30</v>
      </c>
      <c r="I343" s="166">
        <v>1710</v>
      </c>
      <c r="J343" s="165"/>
    </row>
    <row r="344" spans="1:10" ht="182" x14ac:dyDescent="0.35">
      <c r="A344" s="256" t="s">
        <v>1256</v>
      </c>
      <c r="B344" s="256" t="s">
        <v>1460</v>
      </c>
      <c r="C344" s="252" t="s">
        <v>428</v>
      </c>
      <c r="D344" s="252" t="s">
        <v>366</v>
      </c>
      <c r="E344" s="164" t="s">
        <v>1461</v>
      </c>
      <c r="F344" s="165" t="s">
        <v>180</v>
      </c>
      <c r="G344" s="166">
        <v>9500</v>
      </c>
      <c r="H344" s="167">
        <v>1</v>
      </c>
      <c r="I344" s="166">
        <v>9500</v>
      </c>
      <c r="J344" s="165"/>
    </row>
    <row r="345" spans="1:10" ht="78" x14ac:dyDescent="0.35">
      <c r="A345" s="256" t="s">
        <v>1256</v>
      </c>
      <c r="B345" s="256" t="s">
        <v>1462</v>
      </c>
      <c r="C345" s="252" t="s">
        <v>430</v>
      </c>
      <c r="D345" s="252" t="s">
        <v>366</v>
      </c>
      <c r="E345" s="164" t="s">
        <v>1463</v>
      </c>
      <c r="F345" s="165" t="s">
        <v>177</v>
      </c>
      <c r="G345" s="166">
        <v>25000</v>
      </c>
      <c r="H345" s="167">
        <v>1</v>
      </c>
      <c r="I345" s="166">
        <v>25000</v>
      </c>
      <c r="J345" s="165"/>
    </row>
    <row r="346" spans="1:10" ht="52" x14ac:dyDescent="0.35">
      <c r="A346" s="256" t="s">
        <v>1256</v>
      </c>
      <c r="B346" s="256" t="s">
        <v>1464</v>
      </c>
      <c r="C346" s="252" t="s">
        <v>431</v>
      </c>
      <c r="D346" s="252" t="s">
        <v>366</v>
      </c>
      <c r="E346" s="164" t="s">
        <v>614</v>
      </c>
      <c r="F346" s="165" t="s">
        <v>177</v>
      </c>
      <c r="G346" s="166">
        <v>15000</v>
      </c>
      <c r="H346" s="167">
        <v>1</v>
      </c>
      <c r="I346" s="166">
        <v>15000</v>
      </c>
      <c r="J346" s="165"/>
    </row>
    <row r="347" spans="1:10" ht="78" x14ac:dyDescent="0.35">
      <c r="A347" s="256" t="s">
        <v>1256</v>
      </c>
      <c r="B347" s="256" t="s">
        <v>1465</v>
      </c>
      <c r="C347" s="252" t="s">
        <v>433</v>
      </c>
      <c r="D347" s="252" t="s">
        <v>366</v>
      </c>
      <c r="E347" s="164" t="s">
        <v>1466</v>
      </c>
      <c r="F347" s="165" t="s">
        <v>177</v>
      </c>
      <c r="G347" s="166">
        <v>15000</v>
      </c>
      <c r="H347" s="167">
        <v>1</v>
      </c>
      <c r="I347" s="166">
        <v>15000</v>
      </c>
      <c r="J347" s="165"/>
    </row>
    <row r="348" spans="1:10" ht="52" x14ac:dyDescent="0.35">
      <c r="A348" s="256" t="s">
        <v>1256</v>
      </c>
      <c r="B348" s="256" t="s">
        <v>1467</v>
      </c>
      <c r="C348" s="252" t="s">
        <v>435</v>
      </c>
      <c r="D348" s="252" t="s">
        <v>366</v>
      </c>
      <c r="E348" s="164" t="s">
        <v>617</v>
      </c>
      <c r="F348" s="165" t="s">
        <v>177</v>
      </c>
      <c r="G348" s="166">
        <v>10000</v>
      </c>
      <c r="H348" s="167">
        <v>1</v>
      </c>
      <c r="I348" s="166">
        <v>10000</v>
      </c>
      <c r="J348" s="165"/>
    </row>
    <row r="349" spans="1:10" ht="39" x14ac:dyDescent="0.35">
      <c r="A349" s="256" t="s">
        <v>1256</v>
      </c>
      <c r="B349" s="256" t="s">
        <v>1468</v>
      </c>
      <c r="C349" s="252" t="s">
        <v>436</v>
      </c>
      <c r="D349" s="252" t="s">
        <v>366</v>
      </c>
      <c r="E349" s="164" t="s">
        <v>427</v>
      </c>
      <c r="F349" s="165" t="s">
        <v>180</v>
      </c>
      <c r="G349" s="166">
        <v>1500</v>
      </c>
      <c r="H349" s="167">
        <v>1</v>
      </c>
      <c r="I349" s="166">
        <v>1500</v>
      </c>
      <c r="J349" s="165"/>
    </row>
    <row r="350" spans="1:10" ht="221" x14ac:dyDescent="0.35">
      <c r="A350" s="256" t="s">
        <v>1256</v>
      </c>
      <c r="B350" s="256" t="s">
        <v>1470</v>
      </c>
      <c r="C350" s="252" t="s">
        <v>442</v>
      </c>
      <c r="D350" s="252" t="s">
        <v>441</v>
      </c>
      <c r="E350" s="164" t="s">
        <v>443</v>
      </c>
      <c r="F350" s="165" t="s">
        <v>934</v>
      </c>
      <c r="G350" s="166">
        <v>37</v>
      </c>
      <c r="H350" s="167">
        <v>315</v>
      </c>
      <c r="I350" s="166">
        <v>11655</v>
      </c>
      <c r="J350" s="165"/>
    </row>
    <row r="351" spans="1:10" ht="195" x14ac:dyDescent="0.35">
      <c r="A351" s="256" t="s">
        <v>1256</v>
      </c>
      <c r="B351" s="256" t="s">
        <v>1472</v>
      </c>
      <c r="C351" s="252" t="s">
        <v>444</v>
      </c>
      <c r="D351" s="252" t="s">
        <v>441</v>
      </c>
      <c r="E351" s="164" t="s">
        <v>445</v>
      </c>
      <c r="F351" s="165" t="s">
        <v>934</v>
      </c>
      <c r="G351" s="166">
        <v>645</v>
      </c>
      <c r="H351" s="167">
        <v>160</v>
      </c>
      <c r="I351" s="166">
        <v>103200</v>
      </c>
      <c r="J351" s="165"/>
    </row>
    <row r="352" spans="1:10" ht="117" x14ac:dyDescent="0.35">
      <c r="A352" s="256" t="s">
        <v>1256</v>
      </c>
      <c r="B352" s="256" t="s">
        <v>1474</v>
      </c>
      <c r="C352" s="252" t="s">
        <v>446</v>
      </c>
      <c r="D352" s="252" t="s">
        <v>441</v>
      </c>
      <c r="E352" s="164" t="s">
        <v>447</v>
      </c>
      <c r="F352" s="165" t="s">
        <v>934</v>
      </c>
      <c r="G352" s="166">
        <v>20</v>
      </c>
      <c r="H352" s="167">
        <v>160</v>
      </c>
      <c r="I352" s="166">
        <v>3200</v>
      </c>
      <c r="J352" s="165"/>
    </row>
    <row r="353" spans="1:10" ht="52" x14ac:dyDescent="0.35">
      <c r="A353" s="256" t="s">
        <v>1256</v>
      </c>
      <c r="B353" s="256" t="s">
        <v>1476</v>
      </c>
      <c r="C353" s="252" t="s">
        <v>448</v>
      </c>
      <c r="D353" s="252" t="s">
        <v>441</v>
      </c>
      <c r="E353" s="164" t="s">
        <v>449</v>
      </c>
      <c r="F353" s="165" t="s">
        <v>104</v>
      </c>
      <c r="G353" s="166">
        <v>6590</v>
      </c>
      <c r="H353" s="167">
        <v>9</v>
      </c>
      <c r="I353" s="166">
        <v>59310</v>
      </c>
      <c r="J353" s="165"/>
    </row>
    <row r="354" spans="1:10" ht="91" x14ac:dyDescent="0.35">
      <c r="A354" s="256" t="s">
        <v>1256</v>
      </c>
      <c r="B354" s="256" t="s">
        <v>1479</v>
      </c>
      <c r="C354" s="252" t="s">
        <v>452</v>
      </c>
      <c r="D354" s="252" t="s">
        <v>450</v>
      </c>
      <c r="E354" s="164" t="s">
        <v>618</v>
      </c>
      <c r="F354" s="165" t="s">
        <v>180</v>
      </c>
      <c r="G354" s="166">
        <v>130</v>
      </c>
      <c r="H354" s="167">
        <v>115</v>
      </c>
      <c r="I354" s="166">
        <v>14950</v>
      </c>
      <c r="J354" s="165"/>
    </row>
    <row r="355" spans="1:10" ht="195" x14ac:dyDescent="0.35">
      <c r="A355" s="256" t="s">
        <v>1256</v>
      </c>
      <c r="B355" s="256" t="s">
        <v>1480</v>
      </c>
      <c r="C355" s="252" t="s">
        <v>454</v>
      </c>
      <c r="D355" s="252" t="s">
        <v>450</v>
      </c>
      <c r="E355" s="164" t="s">
        <v>619</v>
      </c>
      <c r="F355" s="165" t="s">
        <v>180</v>
      </c>
      <c r="G355" s="166">
        <v>10000</v>
      </c>
      <c r="H355" s="167">
        <v>3</v>
      </c>
      <c r="I355" s="166">
        <v>30000</v>
      </c>
      <c r="J355" s="165"/>
    </row>
    <row r="356" spans="1:10" ht="208" x14ac:dyDescent="0.35">
      <c r="A356" s="256" t="s">
        <v>1256</v>
      </c>
      <c r="B356" s="256" t="s">
        <v>1481</v>
      </c>
      <c r="C356" s="252" t="s">
        <v>456</v>
      </c>
      <c r="D356" s="252" t="s">
        <v>450</v>
      </c>
      <c r="E356" s="164" t="s">
        <v>620</v>
      </c>
      <c r="F356" s="165" t="s">
        <v>177</v>
      </c>
      <c r="G356" s="166">
        <v>3000</v>
      </c>
      <c r="H356" s="167">
        <v>3</v>
      </c>
      <c r="I356" s="166">
        <v>9000</v>
      </c>
      <c r="J356" s="165"/>
    </row>
    <row r="357" spans="1:10" ht="409.5" x14ac:dyDescent="0.35">
      <c r="A357" s="256" t="s">
        <v>1256</v>
      </c>
      <c r="B357" s="256" t="s">
        <v>1482</v>
      </c>
      <c r="C357" s="252" t="s">
        <v>458</v>
      </c>
      <c r="D357" s="252" t="s">
        <v>450</v>
      </c>
      <c r="E357" s="164" t="s">
        <v>621</v>
      </c>
      <c r="F357" s="165" t="s">
        <v>177</v>
      </c>
      <c r="G357" s="166">
        <v>110000</v>
      </c>
      <c r="H357" s="167">
        <v>1</v>
      </c>
      <c r="I357" s="166">
        <v>110000</v>
      </c>
      <c r="J357" s="165"/>
    </row>
    <row r="358" spans="1:10" ht="169" x14ac:dyDescent="0.35">
      <c r="A358" s="256" t="s">
        <v>1256</v>
      </c>
      <c r="B358" s="256" t="s">
        <v>1483</v>
      </c>
      <c r="C358" s="252" t="s">
        <v>460</v>
      </c>
      <c r="D358" s="252" t="s">
        <v>450</v>
      </c>
      <c r="E358" s="164" t="s">
        <v>622</v>
      </c>
      <c r="F358" s="165" t="s">
        <v>177</v>
      </c>
      <c r="G358" s="166">
        <v>78000</v>
      </c>
      <c r="H358" s="167">
        <v>1</v>
      </c>
      <c r="I358" s="166">
        <v>78000</v>
      </c>
      <c r="J358" s="165"/>
    </row>
    <row r="359" spans="1:10" ht="182" x14ac:dyDescent="0.35">
      <c r="A359" s="256" t="s">
        <v>1256</v>
      </c>
      <c r="B359" s="256" t="s">
        <v>1484</v>
      </c>
      <c r="C359" s="252" t="s">
        <v>462</v>
      </c>
      <c r="D359" s="252" t="s">
        <v>450</v>
      </c>
      <c r="E359" s="164" t="s">
        <v>623</v>
      </c>
      <c r="F359" s="165" t="s">
        <v>177</v>
      </c>
      <c r="G359" s="166">
        <v>30000</v>
      </c>
      <c r="H359" s="167">
        <v>1</v>
      </c>
      <c r="I359" s="166">
        <v>30000</v>
      </c>
      <c r="J359" s="165"/>
    </row>
    <row r="360" spans="1:10" ht="182" x14ac:dyDescent="0.35">
      <c r="A360" s="256" t="s">
        <v>1256</v>
      </c>
      <c r="B360" s="256" t="s">
        <v>1485</v>
      </c>
      <c r="C360" s="252" t="s">
        <v>465</v>
      </c>
      <c r="D360" s="252" t="s">
        <v>450</v>
      </c>
      <c r="E360" s="164" t="s">
        <v>624</v>
      </c>
      <c r="F360" s="165" t="s">
        <v>177</v>
      </c>
      <c r="G360" s="166">
        <v>12000</v>
      </c>
      <c r="H360" s="167">
        <v>1</v>
      </c>
      <c r="I360" s="166">
        <v>12000</v>
      </c>
      <c r="J360" s="165"/>
    </row>
    <row r="361" spans="1:10" ht="182" x14ac:dyDescent="0.35">
      <c r="A361" s="256" t="s">
        <v>1256</v>
      </c>
      <c r="B361" s="256" t="s">
        <v>1486</v>
      </c>
      <c r="C361" s="252" t="s">
        <v>468</v>
      </c>
      <c r="D361" s="252" t="s">
        <v>450</v>
      </c>
      <c r="E361" s="164" t="s">
        <v>625</v>
      </c>
      <c r="F361" s="165" t="s">
        <v>177</v>
      </c>
      <c r="G361" s="166">
        <v>23000</v>
      </c>
      <c r="H361" s="167">
        <v>1</v>
      </c>
      <c r="I361" s="166">
        <v>23000</v>
      </c>
      <c r="J361" s="165"/>
    </row>
    <row r="362" spans="1:10" ht="312" x14ac:dyDescent="0.35">
      <c r="A362" s="256" t="s">
        <v>1256</v>
      </c>
      <c r="B362" s="256" t="s">
        <v>1487</v>
      </c>
      <c r="C362" s="252" t="s">
        <v>469</v>
      </c>
      <c r="D362" s="252" t="s">
        <v>450</v>
      </c>
      <c r="E362" s="164" t="s">
        <v>459</v>
      </c>
      <c r="F362" s="165" t="s">
        <v>180</v>
      </c>
      <c r="G362" s="166">
        <v>2000</v>
      </c>
      <c r="H362" s="167">
        <v>20</v>
      </c>
      <c r="I362" s="166">
        <v>40000</v>
      </c>
      <c r="J362" s="165"/>
    </row>
    <row r="363" spans="1:10" ht="409.5" x14ac:dyDescent="0.35">
      <c r="A363" s="256" t="s">
        <v>1256</v>
      </c>
      <c r="B363" s="256" t="s">
        <v>1488</v>
      </c>
      <c r="C363" s="252" t="s">
        <v>471</v>
      </c>
      <c r="D363" s="252" t="s">
        <v>450</v>
      </c>
      <c r="E363" s="164" t="s">
        <v>461</v>
      </c>
      <c r="F363" s="165" t="s">
        <v>177</v>
      </c>
      <c r="G363" s="166">
        <v>12000</v>
      </c>
      <c r="H363" s="167">
        <v>1</v>
      </c>
      <c r="I363" s="166">
        <v>12000</v>
      </c>
      <c r="J363" s="165"/>
    </row>
    <row r="364" spans="1:10" ht="130" x14ac:dyDescent="0.35">
      <c r="A364" s="256" t="s">
        <v>1256</v>
      </c>
      <c r="B364" s="256" t="s">
        <v>1489</v>
      </c>
      <c r="C364" s="252" t="s">
        <v>463</v>
      </c>
      <c r="D364" s="252" t="s">
        <v>450</v>
      </c>
      <c r="E364" s="164" t="s">
        <v>464</v>
      </c>
      <c r="F364" s="165" t="s">
        <v>177</v>
      </c>
      <c r="G364" s="166">
        <v>1200</v>
      </c>
      <c r="H364" s="167">
        <v>1</v>
      </c>
      <c r="I364" s="166">
        <v>1200</v>
      </c>
      <c r="J364" s="165"/>
    </row>
    <row r="365" spans="1:10" ht="78" x14ac:dyDescent="0.35">
      <c r="A365" s="256" t="s">
        <v>1256</v>
      </c>
      <c r="B365" s="256" t="s">
        <v>1490</v>
      </c>
      <c r="C365" s="252" t="s">
        <v>466</v>
      </c>
      <c r="D365" s="252" t="s">
        <v>450</v>
      </c>
      <c r="E365" s="164" t="s">
        <v>467</v>
      </c>
      <c r="F365" s="165" t="s">
        <v>180</v>
      </c>
      <c r="G365" s="166">
        <v>300</v>
      </c>
      <c r="H365" s="167">
        <v>4</v>
      </c>
      <c r="I365" s="166">
        <v>1200</v>
      </c>
      <c r="J365" s="165"/>
    </row>
    <row r="366" spans="1:10" ht="104" x14ac:dyDescent="0.35">
      <c r="A366" s="256" t="s">
        <v>1256</v>
      </c>
      <c r="B366" s="256" t="s">
        <v>1491</v>
      </c>
      <c r="C366" s="252" t="s">
        <v>535</v>
      </c>
      <c r="D366" s="252" t="s">
        <v>450</v>
      </c>
      <c r="E366" s="164" t="s">
        <v>470</v>
      </c>
      <c r="F366" s="165" t="s">
        <v>180</v>
      </c>
      <c r="G366" s="166">
        <v>350</v>
      </c>
      <c r="H366" s="167">
        <v>4</v>
      </c>
      <c r="I366" s="166">
        <v>1400</v>
      </c>
      <c r="J366" s="165"/>
    </row>
    <row r="367" spans="1:10" ht="409.5" x14ac:dyDescent="0.35">
      <c r="A367" s="256" t="s">
        <v>1256</v>
      </c>
      <c r="B367" s="256" t="s">
        <v>1492</v>
      </c>
      <c r="C367" s="252" t="s">
        <v>536</v>
      </c>
      <c r="D367" s="252" t="s">
        <v>450</v>
      </c>
      <c r="E367" s="164" t="s">
        <v>472</v>
      </c>
      <c r="F367" s="165" t="s">
        <v>177</v>
      </c>
      <c r="G367" s="166">
        <v>5000</v>
      </c>
      <c r="H367" s="167">
        <v>1</v>
      </c>
      <c r="I367" s="166">
        <v>5000</v>
      </c>
      <c r="J367" s="165"/>
    </row>
    <row r="368" spans="1:10" ht="403" x14ac:dyDescent="0.35">
      <c r="A368" s="256" t="s">
        <v>1256</v>
      </c>
      <c r="B368" s="256" t="s">
        <v>1493</v>
      </c>
      <c r="C368" s="252" t="s">
        <v>537</v>
      </c>
      <c r="D368" s="252" t="s">
        <v>450</v>
      </c>
      <c r="E368" s="164" t="s">
        <v>626</v>
      </c>
      <c r="F368" s="165" t="s">
        <v>177</v>
      </c>
      <c r="G368" s="166">
        <v>35000</v>
      </c>
      <c r="H368" s="167">
        <v>1</v>
      </c>
      <c r="I368" s="166">
        <v>35000</v>
      </c>
      <c r="J368" s="165"/>
    </row>
    <row r="369" spans="1:10" ht="39" x14ac:dyDescent="0.35">
      <c r="A369" s="256" t="s">
        <v>1256</v>
      </c>
      <c r="B369" s="256" t="s">
        <v>1497</v>
      </c>
      <c r="C369" s="252" t="s">
        <v>474</v>
      </c>
      <c r="D369" s="252" t="s">
        <v>473</v>
      </c>
      <c r="E369" s="164" t="s">
        <v>475</v>
      </c>
      <c r="F369" s="165" t="s">
        <v>180</v>
      </c>
      <c r="G369" s="166">
        <v>595</v>
      </c>
      <c r="H369" s="167">
        <v>1</v>
      </c>
      <c r="I369" s="166">
        <v>595</v>
      </c>
      <c r="J369" s="165"/>
    </row>
    <row r="370" spans="1:10" ht="403" x14ac:dyDescent="0.35">
      <c r="A370" s="256" t="s">
        <v>1256</v>
      </c>
      <c r="B370" s="256" t="s">
        <v>1500</v>
      </c>
      <c r="C370" s="252" t="s">
        <v>477</v>
      </c>
      <c r="D370" s="252" t="s">
        <v>476</v>
      </c>
      <c r="E370" s="164" t="s">
        <v>478</v>
      </c>
      <c r="F370" s="165" t="s">
        <v>934</v>
      </c>
      <c r="G370" s="166">
        <v>430</v>
      </c>
      <c r="H370" s="167">
        <v>60</v>
      </c>
      <c r="I370" s="166">
        <v>25800</v>
      </c>
      <c r="J370" s="165"/>
    </row>
    <row r="371" spans="1:10" ht="409.5" x14ac:dyDescent="0.35">
      <c r="A371" s="256" t="s">
        <v>1256</v>
      </c>
      <c r="B371" s="256" t="s">
        <v>1502</v>
      </c>
      <c r="C371" s="252" t="s">
        <v>479</v>
      </c>
      <c r="D371" s="252" t="s">
        <v>476</v>
      </c>
      <c r="E371" s="164" t="s">
        <v>480</v>
      </c>
      <c r="F371" s="165" t="s">
        <v>180</v>
      </c>
      <c r="G371" s="166">
        <v>3190</v>
      </c>
      <c r="H371" s="167">
        <v>1</v>
      </c>
      <c r="I371" s="166">
        <v>3190</v>
      </c>
      <c r="J371" s="165"/>
    </row>
    <row r="372" spans="1:10" ht="409.5" x14ac:dyDescent="0.35">
      <c r="A372" s="256" t="s">
        <v>1256</v>
      </c>
      <c r="B372" s="256" t="s">
        <v>1503</v>
      </c>
      <c r="C372" s="252" t="s">
        <v>481</v>
      </c>
      <c r="D372" s="252" t="s">
        <v>476</v>
      </c>
      <c r="E372" s="164" t="s">
        <v>482</v>
      </c>
      <c r="F372" s="165" t="s">
        <v>180</v>
      </c>
      <c r="G372" s="166">
        <v>3560</v>
      </c>
      <c r="H372" s="167">
        <v>1</v>
      </c>
      <c r="I372" s="166">
        <v>3560</v>
      </c>
      <c r="J372" s="165"/>
    </row>
    <row r="373" spans="1:10" ht="182" x14ac:dyDescent="0.35">
      <c r="A373" s="256" t="s">
        <v>1256</v>
      </c>
      <c r="B373" s="256" t="s">
        <v>1505</v>
      </c>
      <c r="C373" s="252" t="s">
        <v>483</v>
      </c>
      <c r="D373" s="252" t="s">
        <v>476</v>
      </c>
      <c r="E373" s="164" t="s">
        <v>484</v>
      </c>
      <c r="F373" s="165" t="s">
        <v>180</v>
      </c>
      <c r="G373" s="166">
        <v>1770</v>
      </c>
      <c r="H373" s="167">
        <v>1</v>
      </c>
      <c r="I373" s="166">
        <v>1770</v>
      </c>
      <c r="J373" s="165"/>
    </row>
    <row r="374" spans="1:10" ht="221" x14ac:dyDescent="0.35">
      <c r="A374" s="256" t="s">
        <v>1256</v>
      </c>
      <c r="B374" s="256" t="s">
        <v>1507</v>
      </c>
      <c r="C374" s="252" t="s">
        <v>485</v>
      </c>
      <c r="D374" s="252" t="s">
        <v>476</v>
      </c>
      <c r="E374" s="164" t="s">
        <v>486</v>
      </c>
      <c r="F374" s="165" t="s">
        <v>177</v>
      </c>
      <c r="G374" s="166">
        <v>2860</v>
      </c>
      <c r="H374" s="167">
        <v>1</v>
      </c>
      <c r="I374" s="166">
        <v>2860</v>
      </c>
      <c r="J374" s="165"/>
    </row>
    <row r="375" spans="1:10" ht="234" x14ac:dyDescent="0.35">
      <c r="A375" s="256" t="s">
        <v>1256</v>
      </c>
      <c r="B375" s="256" t="s">
        <v>1509</v>
      </c>
      <c r="C375" s="252" t="s">
        <v>487</v>
      </c>
      <c r="D375" s="252" t="s">
        <v>476</v>
      </c>
      <c r="E375" s="164" t="s">
        <v>488</v>
      </c>
      <c r="F375" s="165" t="s">
        <v>177</v>
      </c>
      <c r="G375" s="166">
        <v>3000</v>
      </c>
      <c r="H375" s="167">
        <v>1</v>
      </c>
      <c r="I375" s="166">
        <v>3000</v>
      </c>
      <c r="J375" s="165"/>
    </row>
    <row r="376" spans="1:10" ht="286" x14ac:dyDescent="0.35">
      <c r="A376" s="256" t="s">
        <v>1256</v>
      </c>
      <c r="B376" s="256" t="s">
        <v>1511</v>
      </c>
      <c r="C376" s="252" t="s">
        <v>489</v>
      </c>
      <c r="D376" s="252" t="s">
        <v>476</v>
      </c>
      <c r="E376" s="164" t="s">
        <v>490</v>
      </c>
      <c r="F376" s="165" t="s">
        <v>934</v>
      </c>
      <c r="G376" s="166">
        <v>168</v>
      </c>
      <c r="H376" s="167">
        <v>10</v>
      </c>
      <c r="I376" s="166">
        <v>1680</v>
      </c>
      <c r="J376" s="165"/>
    </row>
    <row r="377" spans="1:10" ht="299" x14ac:dyDescent="0.35">
      <c r="A377" s="256" t="s">
        <v>1256</v>
      </c>
      <c r="B377" s="256" t="s">
        <v>1512</v>
      </c>
      <c r="C377" s="252" t="s">
        <v>491</v>
      </c>
      <c r="D377" s="252" t="s">
        <v>476</v>
      </c>
      <c r="E377" s="164" t="s">
        <v>492</v>
      </c>
      <c r="F377" s="165" t="s">
        <v>934</v>
      </c>
      <c r="G377" s="166">
        <v>178</v>
      </c>
      <c r="H377" s="167">
        <v>5</v>
      </c>
      <c r="I377" s="166">
        <v>890</v>
      </c>
      <c r="J377" s="165"/>
    </row>
    <row r="378" spans="1:10" ht="299" x14ac:dyDescent="0.35">
      <c r="A378" s="256" t="s">
        <v>1256</v>
      </c>
      <c r="B378" s="256" t="s">
        <v>1513</v>
      </c>
      <c r="C378" s="252" t="s">
        <v>493</v>
      </c>
      <c r="D378" s="252" t="s">
        <v>476</v>
      </c>
      <c r="E378" s="164" t="s">
        <v>494</v>
      </c>
      <c r="F378" s="165" t="s">
        <v>934</v>
      </c>
      <c r="G378" s="166">
        <v>193</v>
      </c>
      <c r="H378" s="167">
        <v>5</v>
      </c>
      <c r="I378" s="166">
        <v>965</v>
      </c>
      <c r="J378" s="165"/>
    </row>
    <row r="379" spans="1:10" ht="409.5" x14ac:dyDescent="0.35">
      <c r="A379" s="256" t="s">
        <v>1256</v>
      </c>
      <c r="B379" s="256" t="s">
        <v>1515</v>
      </c>
      <c r="C379" s="252" t="s">
        <v>495</v>
      </c>
      <c r="D379" s="252" t="s">
        <v>476</v>
      </c>
      <c r="E379" s="164" t="s">
        <v>496</v>
      </c>
      <c r="F379" s="165" t="s">
        <v>180</v>
      </c>
      <c r="G379" s="166">
        <v>3870</v>
      </c>
      <c r="H379" s="167">
        <v>1</v>
      </c>
      <c r="I379" s="166">
        <v>3870</v>
      </c>
      <c r="J379" s="165"/>
    </row>
    <row r="380" spans="1:10" ht="409.5" x14ac:dyDescent="0.35">
      <c r="A380" s="256" t="s">
        <v>1256</v>
      </c>
      <c r="B380" s="256" t="s">
        <v>1516</v>
      </c>
      <c r="C380" s="252" t="s">
        <v>497</v>
      </c>
      <c r="D380" s="252" t="s">
        <v>476</v>
      </c>
      <c r="E380" s="164" t="s">
        <v>498</v>
      </c>
      <c r="F380" s="165" t="s">
        <v>180</v>
      </c>
      <c r="G380" s="166">
        <v>5450</v>
      </c>
      <c r="H380" s="167">
        <v>1</v>
      </c>
      <c r="I380" s="166">
        <v>5450</v>
      </c>
      <c r="J380" s="165"/>
    </row>
    <row r="381" spans="1:10" ht="409.5" x14ac:dyDescent="0.35">
      <c r="A381" s="256" t="s">
        <v>1256</v>
      </c>
      <c r="B381" s="256" t="s">
        <v>1517</v>
      </c>
      <c r="C381" s="252" t="s">
        <v>499</v>
      </c>
      <c r="D381" s="252" t="s">
        <v>476</v>
      </c>
      <c r="E381" s="164" t="s">
        <v>500</v>
      </c>
      <c r="F381" s="165" t="s">
        <v>180</v>
      </c>
      <c r="G381" s="166">
        <v>6600</v>
      </c>
      <c r="H381" s="167">
        <v>1</v>
      </c>
      <c r="I381" s="166">
        <v>6600</v>
      </c>
      <c r="J381" s="165"/>
    </row>
    <row r="382" spans="1:10" ht="409.5" x14ac:dyDescent="0.35">
      <c r="A382" s="256" t="s">
        <v>1256</v>
      </c>
      <c r="B382" s="256" t="s">
        <v>1518</v>
      </c>
      <c r="C382" s="252" t="s">
        <v>501</v>
      </c>
      <c r="D382" s="252" t="s">
        <v>476</v>
      </c>
      <c r="E382" s="164" t="s">
        <v>502</v>
      </c>
      <c r="F382" s="165" t="s">
        <v>180</v>
      </c>
      <c r="G382" s="166">
        <v>7150</v>
      </c>
      <c r="H382" s="167">
        <v>1</v>
      </c>
      <c r="I382" s="166">
        <v>7150</v>
      </c>
      <c r="J382" s="165"/>
    </row>
    <row r="383" spans="1:10" ht="409.5" x14ac:dyDescent="0.35">
      <c r="A383" s="256" t="s">
        <v>1256</v>
      </c>
      <c r="B383" s="256" t="s">
        <v>1519</v>
      </c>
      <c r="C383" s="252" t="s">
        <v>503</v>
      </c>
      <c r="D383" s="252" t="s">
        <v>476</v>
      </c>
      <c r="E383" s="164" t="s">
        <v>504</v>
      </c>
      <c r="F383" s="165" t="s">
        <v>180</v>
      </c>
      <c r="G383" s="166">
        <v>24820</v>
      </c>
      <c r="H383" s="167">
        <v>1</v>
      </c>
      <c r="I383" s="166">
        <v>24820</v>
      </c>
      <c r="J383" s="165"/>
    </row>
    <row r="384" spans="1:10" ht="312" x14ac:dyDescent="0.35">
      <c r="A384" s="256" t="s">
        <v>1256</v>
      </c>
      <c r="B384" s="256" t="s">
        <v>1521</v>
      </c>
      <c r="C384" s="252" t="s">
        <v>505</v>
      </c>
      <c r="D384" s="252" t="s">
        <v>476</v>
      </c>
      <c r="E384" s="164" t="s">
        <v>506</v>
      </c>
      <c r="F384" s="165" t="s">
        <v>177</v>
      </c>
      <c r="G384" s="166">
        <v>1500</v>
      </c>
      <c r="H384" s="167">
        <v>1</v>
      </c>
      <c r="I384" s="166">
        <v>1500</v>
      </c>
      <c r="J384" s="165"/>
    </row>
    <row r="385" spans="1:10" ht="195" x14ac:dyDescent="0.35">
      <c r="A385" s="256" t="s">
        <v>1256</v>
      </c>
      <c r="B385" s="256" t="s">
        <v>1523</v>
      </c>
      <c r="C385" s="252" t="s">
        <v>507</v>
      </c>
      <c r="D385" s="252" t="s">
        <v>476</v>
      </c>
      <c r="E385" s="164" t="s">
        <v>508</v>
      </c>
      <c r="F385" s="165" t="s">
        <v>934</v>
      </c>
      <c r="G385" s="166">
        <v>92</v>
      </c>
      <c r="H385" s="167">
        <v>6</v>
      </c>
      <c r="I385" s="166">
        <v>552</v>
      </c>
      <c r="J385" s="165"/>
    </row>
    <row r="386" spans="1:10" ht="325" x14ac:dyDescent="0.35">
      <c r="A386" s="256" t="s">
        <v>1256</v>
      </c>
      <c r="B386" s="256" t="s">
        <v>1525</v>
      </c>
      <c r="C386" s="252" t="s">
        <v>538</v>
      </c>
      <c r="D386" s="252" t="s">
        <v>476</v>
      </c>
      <c r="E386" s="164" t="s">
        <v>627</v>
      </c>
      <c r="F386" s="165" t="s">
        <v>934</v>
      </c>
      <c r="G386" s="166">
        <v>390</v>
      </c>
      <c r="H386" s="167">
        <v>30</v>
      </c>
      <c r="I386" s="166">
        <v>11700</v>
      </c>
      <c r="J386" s="165"/>
    </row>
    <row r="387" spans="1:10" ht="52" x14ac:dyDescent="0.35">
      <c r="A387" s="256" t="s">
        <v>1526</v>
      </c>
      <c r="B387" s="256" t="s">
        <v>539</v>
      </c>
      <c r="C387" s="256" t="s">
        <v>539</v>
      </c>
      <c r="D387" s="252" t="s">
        <v>101</v>
      </c>
      <c r="E387" s="164" t="s">
        <v>628</v>
      </c>
      <c r="F387" s="165" t="s">
        <v>629</v>
      </c>
      <c r="G387" s="166">
        <v>525</v>
      </c>
      <c r="H387" s="167">
        <v>45</v>
      </c>
      <c r="I387" s="166">
        <v>23625</v>
      </c>
      <c r="J387" s="165" t="s">
        <v>1527</v>
      </c>
    </row>
    <row r="388" spans="1:10" ht="52" x14ac:dyDescent="0.35">
      <c r="A388" s="256" t="s">
        <v>1526</v>
      </c>
      <c r="B388" s="256" t="s">
        <v>540</v>
      </c>
      <c r="C388" s="256" t="s">
        <v>540</v>
      </c>
      <c r="D388" s="252" t="s">
        <v>101</v>
      </c>
      <c r="E388" s="164" t="s">
        <v>630</v>
      </c>
      <c r="F388" s="165" t="s">
        <v>629</v>
      </c>
      <c r="G388" s="166">
        <v>1070</v>
      </c>
      <c r="H388" s="167">
        <v>430</v>
      </c>
      <c r="I388" s="166">
        <v>460100</v>
      </c>
      <c r="J388" s="165" t="s">
        <v>1527</v>
      </c>
    </row>
    <row r="389" spans="1:10" ht="39" x14ac:dyDescent="0.35">
      <c r="A389" s="256" t="s">
        <v>1526</v>
      </c>
      <c r="B389" s="256" t="s">
        <v>542</v>
      </c>
      <c r="C389" s="256" t="s">
        <v>542</v>
      </c>
      <c r="D389" s="252" t="s">
        <v>101</v>
      </c>
      <c r="E389" s="164" t="s">
        <v>631</v>
      </c>
      <c r="F389" s="165" t="s">
        <v>629</v>
      </c>
      <c r="G389" s="166">
        <v>1100</v>
      </c>
      <c r="H389" s="167">
        <v>200</v>
      </c>
      <c r="I389" s="166">
        <v>220000</v>
      </c>
      <c r="J389" s="165" t="s">
        <v>1527</v>
      </c>
    </row>
    <row r="390" spans="1:10" ht="65" x14ac:dyDescent="0.35">
      <c r="A390" s="256" t="s">
        <v>1526</v>
      </c>
      <c r="B390" s="256" t="s">
        <v>544</v>
      </c>
      <c r="C390" s="256" t="s">
        <v>544</v>
      </c>
      <c r="D390" s="252" t="s">
        <v>101</v>
      </c>
      <c r="E390" s="164" t="s">
        <v>632</v>
      </c>
      <c r="F390" s="165" t="s">
        <v>629</v>
      </c>
      <c r="G390" s="166">
        <v>1130</v>
      </c>
      <c r="H390" s="167">
        <v>20</v>
      </c>
      <c r="I390" s="166">
        <v>22600</v>
      </c>
      <c r="J390" s="165" t="s">
        <v>1527</v>
      </c>
    </row>
    <row r="391" spans="1:10" ht="52" x14ac:dyDescent="0.35">
      <c r="A391" s="256" t="s">
        <v>1526</v>
      </c>
      <c r="B391" s="256" t="s">
        <v>546</v>
      </c>
      <c r="C391" s="256" t="s">
        <v>546</v>
      </c>
      <c r="D391" s="252" t="s">
        <v>101</v>
      </c>
      <c r="E391" s="164" t="s">
        <v>633</v>
      </c>
      <c r="F391" s="165" t="s">
        <v>629</v>
      </c>
      <c r="G391" s="166">
        <v>1230</v>
      </c>
      <c r="H391" s="167">
        <v>60</v>
      </c>
      <c r="I391" s="166">
        <v>73800</v>
      </c>
      <c r="J391" s="165" t="s">
        <v>1527</v>
      </c>
    </row>
    <row r="392" spans="1:10" ht="65" x14ac:dyDescent="0.35">
      <c r="A392" s="256" t="s">
        <v>1526</v>
      </c>
      <c r="B392" s="256" t="s">
        <v>548</v>
      </c>
      <c r="C392" s="256" t="s">
        <v>548</v>
      </c>
      <c r="D392" s="252" t="s">
        <v>101</v>
      </c>
      <c r="E392" s="164" t="s">
        <v>634</v>
      </c>
      <c r="F392" s="165" t="s">
        <v>629</v>
      </c>
      <c r="G392" s="166">
        <v>35</v>
      </c>
      <c r="H392" s="167">
        <v>60</v>
      </c>
      <c r="I392" s="166">
        <v>2100</v>
      </c>
      <c r="J392" s="165" t="s">
        <v>1527</v>
      </c>
    </row>
    <row r="393" spans="1:10" ht="91" x14ac:dyDescent="0.35">
      <c r="A393" s="256" t="s">
        <v>1526</v>
      </c>
      <c r="B393" s="256" t="s">
        <v>550</v>
      </c>
      <c r="C393" s="256" t="s">
        <v>550</v>
      </c>
      <c r="D393" s="252" t="s">
        <v>101</v>
      </c>
      <c r="E393" s="164" t="s">
        <v>635</v>
      </c>
      <c r="F393" s="165" t="s">
        <v>636</v>
      </c>
      <c r="G393" s="166">
        <v>35</v>
      </c>
      <c r="H393" s="167">
        <v>1100</v>
      </c>
      <c r="I393" s="166">
        <v>38500</v>
      </c>
      <c r="J393" s="165" t="s">
        <v>1527</v>
      </c>
    </row>
    <row r="394" spans="1:10" ht="409.5" x14ac:dyDescent="0.35">
      <c r="A394" s="256" t="s">
        <v>1526</v>
      </c>
      <c r="B394" s="256" t="s">
        <v>551</v>
      </c>
      <c r="C394" s="256" t="s">
        <v>551</v>
      </c>
      <c r="D394" s="252" t="s">
        <v>101</v>
      </c>
      <c r="E394" s="164" t="s">
        <v>637</v>
      </c>
      <c r="F394" s="165" t="s">
        <v>1529</v>
      </c>
      <c r="G394" s="166">
        <v>510</v>
      </c>
      <c r="H394" s="167">
        <v>90</v>
      </c>
      <c r="I394" s="166">
        <v>45900</v>
      </c>
      <c r="J394" s="165" t="s">
        <v>1527</v>
      </c>
    </row>
    <row r="395" spans="1:10" ht="156" x14ac:dyDescent="0.35">
      <c r="A395" s="256" t="s">
        <v>1526</v>
      </c>
      <c r="B395" s="256" t="s">
        <v>552</v>
      </c>
      <c r="C395" s="256" t="s">
        <v>552</v>
      </c>
      <c r="D395" s="252" t="s">
        <v>101</v>
      </c>
      <c r="E395" s="164" t="s">
        <v>638</v>
      </c>
      <c r="F395" s="165" t="s">
        <v>639</v>
      </c>
      <c r="G395" s="166">
        <v>4490</v>
      </c>
      <c r="H395" s="167">
        <v>25</v>
      </c>
      <c r="I395" s="166">
        <v>112250</v>
      </c>
      <c r="J395" s="165" t="s">
        <v>1527</v>
      </c>
    </row>
    <row r="396" spans="1:10" ht="208" x14ac:dyDescent="0.35">
      <c r="A396" s="256" t="s">
        <v>1526</v>
      </c>
      <c r="B396" s="256" t="s">
        <v>553</v>
      </c>
      <c r="C396" s="256" t="s">
        <v>553</v>
      </c>
      <c r="D396" s="252" t="s">
        <v>640</v>
      </c>
      <c r="E396" s="164" t="s">
        <v>641</v>
      </c>
      <c r="F396" s="165" t="s">
        <v>639</v>
      </c>
      <c r="G396" s="166">
        <v>16860</v>
      </c>
      <c r="H396" s="167">
        <v>60</v>
      </c>
      <c r="I396" s="166">
        <v>1011600</v>
      </c>
      <c r="J396" s="165" t="s">
        <v>1527</v>
      </c>
    </row>
    <row r="397" spans="1:10" ht="117" x14ac:dyDescent="0.35">
      <c r="A397" s="256" t="s">
        <v>1526</v>
      </c>
      <c r="B397" s="256" t="s">
        <v>554</v>
      </c>
      <c r="C397" s="256" t="s">
        <v>554</v>
      </c>
      <c r="D397" s="252" t="s">
        <v>640</v>
      </c>
      <c r="E397" s="164" t="s">
        <v>642</v>
      </c>
      <c r="F397" s="165" t="s">
        <v>643</v>
      </c>
      <c r="G397" s="166">
        <v>19.100000000000001</v>
      </c>
      <c r="H397" s="167">
        <v>2400</v>
      </c>
      <c r="I397" s="166">
        <v>45840</v>
      </c>
      <c r="J397" s="165" t="s">
        <v>1527</v>
      </c>
    </row>
    <row r="398" spans="1:10" ht="104" x14ac:dyDescent="0.35">
      <c r="A398" s="256" t="s">
        <v>1526</v>
      </c>
      <c r="B398" s="256" t="s">
        <v>556</v>
      </c>
      <c r="C398" s="256" t="s">
        <v>556</v>
      </c>
      <c r="D398" s="252" t="s">
        <v>441</v>
      </c>
      <c r="E398" s="164" t="s">
        <v>644</v>
      </c>
      <c r="F398" s="165" t="s">
        <v>757</v>
      </c>
      <c r="G398" s="166">
        <v>510</v>
      </c>
      <c r="H398" s="167">
        <v>84</v>
      </c>
      <c r="I398" s="166">
        <v>42840</v>
      </c>
      <c r="J398" s="165" t="s">
        <v>1527</v>
      </c>
    </row>
    <row r="399" spans="1:10" ht="52" x14ac:dyDescent="0.35">
      <c r="A399" s="256" t="s">
        <v>1526</v>
      </c>
      <c r="B399" s="256" t="s">
        <v>558</v>
      </c>
      <c r="C399" s="256" t="s">
        <v>558</v>
      </c>
      <c r="D399" s="252" t="s">
        <v>441</v>
      </c>
      <c r="E399" s="164" t="s">
        <v>645</v>
      </c>
      <c r="F399" s="165" t="s">
        <v>757</v>
      </c>
      <c r="G399" s="166">
        <v>31</v>
      </c>
      <c r="H399" s="167">
        <v>170</v>
      </c>
      <c r="I399" s="166">
        <v>5270</v>
      </c>
      <c r="J399" s="165" t="s">
        <v>1527</v>
      </c>
    </row>
    <row r="400" spans="1:10" ht="182" x14ac:dyDescent="0.35">
      <c r="A400" s="256" t="s">
        <v>1526</v>
      </c>
      <c r="B400" s="256" t="s">
        <v>560</v>
      </c>
      <c r="C400" s="256" t="s">
        <v>560</v>
      </c>
      <c r="D400" s="252" t="s">
        <v>101</v>
      </c>
      <c r="E400" s="164" t="s">
        <v>646</v>
      </c>
      <c r="F400" s="165" t="s">
        <v>639</v>
      </c>
      <c r="G400" s="166">
        <v>4490</v>
      </c>
      <c r="H400" s="167">
        <v>5</v>
      </c>
      <c r="I400" s="166">
        <v>22450</v>
      </c>
      <c r="J400" s="165" t="s">
        <v>1527</v>
      </c>
    </row>
    <row r="401" spans="1:10" ht="65" x14ac:dyDescent="0.35">
      <c r="A401" s="256" t="s">
        <v>1526</v>
      </c>
      <c r="B401" s="256" t="s">
        <v>561</v>
      </c>
      <c r="C401" s="256" t="s">
        <v>561</v>
      </c>
      <c r="D401" s="252" t="s">
        <v>647</v>
      </c>
      <c r="E401" s="164" t="s">
        <v>648</v>
      </c>
      <c r="F401" s="165" t="s">
        <v>629</v>
      </c>
      <c r="G401" s="166">
        <v>64</v>
      </c>
      <c r="H401" s="167">
        <v>400</v>
      </c>
      <c r="I401" s="166">
        <v>25600</v>
      </c>
      <c r="J401" s="165" t="s">
        <v>1527</v>
      </c>
    </row>
    <row r="402" spans="1:10" ht="39" x14ac:dyDescent="0.35">
      <c r="A402" s="256" t="s">
        <v>1526</v>
      </c>
      <c r="B402" s="256" t="s">
        <v>562</v>
      </c>
      <c r="C402" s="256" t="s">
        <v>562</v>
      </c>
      <c r="D402" s="252" t="s">
        <v>647</v>
      </c>
      <c r="E402" s="164" t="s">
        <v>649</v>
      </c>
      <c r="F402" s="165" t="s">
        <v>650</v>
      </c>
      <c r="G402" s="166">
        <v>2.7</v>
      </c>
      <c r="H402" s="167">
        <v>7500</v>
      </c>
      <c r="I402" s="166">
        <v>20250</v>
      </c>
      <c r="J402" s="165"/>
    </row>
    <row r="403" spans="1:10" x14ac:dyDescent="0.35">
      <c r="A403" s="256" t="s">
        <v>1526</v>
      </c>
      <c r="B403" s="256" t="s">
        <v>563</v>
      </c>
      <c r="C403" s="256" t="s">
        <v>563</v>
      </c>
      <c r="D403" s="252" t="s">
        <v>647</v>
      </c>
      <c r="E403" s="164" t="s">
        <v>651</v>
      </c>
      <c r="F403" s="165" t="s">
        <v>652</v>
      </c>
      <c r="G403" s="166">
        <v>46</v>
      </c>
      <c r="H403" s="167">
        <v>5000</v>
      </c>
      <c r="I403" s="166">
        <v>230000</v>
      </c>
      <c r="J403" s="165"/>
    </row>
    <row r="404" spans="1:10" ht="91" x14ac:dyDescent="0.35">
      <c r="A404" s="256" t="s">
        <v>1526</v>
      </c>
      <c r="B404" s="256" t="s">
        <v>564</v>
      </c>
      <c r="C404" s="256" t="s">
        <v>564</v>
      </c>
      <c r="D404" s="252" t="s">
        <v>647</v>
      </c>
      <c r="E404" s="164" t="s">
        <v>653</v>
      </c>
      <c r="F404" s="165" t="s">
        <v>650</v>
      </c>
      <c r="G404" s="166">
        <v>41</v>
      </c>
      <c r="H404" s="167">
        <v>7190</v>
      </c>
      <c r="I404" s="166">
        <v>294790</v>
      </c>
      <c r="J404" s="165"/>
    </row>
    <row r="405" spans="1:10" ht="104" x14ac:dyDescent="0.35">
      <c r="A405" s="256" t="s">
        <v>1526</v>
      </c>
      <c r="B405" s="256" t="s">
        <v>565</v>
      </c>
      <c r="C405" s="256" t="s">
        <v>565</v>
      </c>
      <c r="D405" s="252" t="s">
        <v>647</v>
      </c>
      <c r="E405" s="164" t="s">
        <v>654</v>
      </c>
      <c r="F405" s="165" t="s">
        <v>650</v>
      </c>
      <c r="G405" s="166">
        <v>44</v>
      </c>
      <c r="H405" s="167">
        <v>7190</v>
      </c>
      <c r="I405" s="166">
        <v>316360</v>
      </c>
      <c r="J405" s="165"/>
    </row>
    <row r="406" spans="1:10" ht="104" x14ac:dyDescent="0.35">
      <c r="A406" s="256" t="s">
        <v>1526</v>
      </c>
      <c r="B406" s="256" t="s">
        <v>566</v>
      </c>
      <c r="C406" s="256" t="s">
        <v>566</v>
      </c>
      <c r="D406" s="252" t="s">
        <v>647</v>
      </c>
      <c r="E406" s="164" t="s">
        <v>655</v>
      </c>
      <c r="F406" s="165" t="s">
        <v>650</v>
      </c>
      <c r="G406" s="166">
        <v>37</v>
      </c>
      <c r="H406" s="167">
        <v>7190</v>
      </c>
      <c r="I406" s="166">
        <v>266030</v>
      </c>
      <c r="J406" s="165"/>
    </row>
    <row r="407" spans="1:10" ht="65" x14ac:dyDescent="0.35">
      <c r="A407" s="256" t="s">
        <v>1526</v>
      </c>
      <c r="B407" s="256" t="s">
        <v>567</v>
      </c>
      <c r="C407" s="256" t="s">
        <v>567</v>
      </c>
      <c r="D407" s="252" t="s">
        <v>647</v>
      </c>
      <c r="E407" s="164" t="s">
        <v>656</v>
      </c>
      <c r="F407" s="165" t="s">
        <v>650</v>
      </c>
      <c r="G407" s="166">
        <v>1</v>
      </c>
      <c r="H407" s="167">
        <v>7190</v>
      </c>
      <c r="I407" s="166">
        <v>7190</v>
      </c>
      <c r="J407" s="165"/>
    </row>
    <row r="408" spans="1:10" ht="65" x14ac:dyDescent="0.35">
      <c r="A408" s="256" t="s">
        <v>1526</v>
      </c>
      <c r="B408" s="256" t="s">
        <v>567</v>
      </c>
      <c r="C408" s="256" t="s">
        <v>567</v>
      </c>
      <c r="D408" s="252" t="s">
        <v>647</v>
      </c>
      <c r="E408" s="164" t="s">
        <v>656</v>
      </c>
      <c r="F408" s="165" t="s">
        <v>650</v>
      </c>
      <c r="G408" s="166">
        <v>1</v>
      </c>
      <c r="H408" s="167">
        <v>7190</v>
      </c>
      <c r="I408" s="166">
        <v>7190</v>
      </c>
      <c r="J408" s="165"/>
    </row>
    <row r="409" spans="1:10" ht="52" x14ac:dyDescent="0.35">
      <c r="A409" s="256" t="s">
        <v>1526</v>
      </c>
      <c r="B409" s="256" t="s">
        <v>568</v>
      </c>
      <c r="C409" s="256" t="s">
        <v>568</v>
      </c>
      <c r="D409" s="252" t="s">
        <v>647</v>
      </c>
      <c r="E409" s="164" t="s">
        <v>657</v>
      </c>
      <c r="F409" s="165" t="s">
        <v>650</v>
      </c>
      <c r="G409" s="166">
        <v>1.2</v>
      </c>
      <c r="H409" s="167">
        <v>7190</v>
      </c>
      <c r="I409" s="166">
        <v>8628</v>
      </c>
      <c r="J409" s="165"/>
    </row>
    <row r="410" spans="1:10" x14ac:dyDescent="0.35">
      <c r="A410" s="256" t="s">
        <v>1526</v>
      </c>
      <c r="B410" s="256" t="s">
        <v>569</v>
      </c>
      <c r="C410" s="256" t="s">
        <v>569</v>
      </c>
      <c r="D410" s="252" t="s">
        <v>647</v>
      </c>
      <c r="E410" s="164" t="s">
        <v>658</v>
      </c>
      <c r="F410" s="165" t="s">
        <v>652</v>
      </c>
      <c r="G410" s="166">
        <v>125</v>
      </c>
      <c r="H410" s="167">
        <v>3300</v>
      </c>
      <c r="I410" s="166">
        <v>412500</v>
      </c>
      <c r="J410" s="165"/>
    </row>
    <row r="411" spans="1:10" ht="39" x14ac:dyDescent="0.35">
      <c r="A411" s="256" t="s">
        <v>1526</v>
      </c>
      <c r="B411" s="256" t="s">
        <v>570</v>
      </c>
      <c r="C411" s="256" t="s">
        <v>570</v>
      </c>
      <c r="D411" s="252" t="s">
        <v>647</v>
      </c>
      <c r="E411" s="164" t="s">
        <v>659</v>
      </c>
      <c r="F411" s="165" t="s">
        <v>129</v>
      </c>
      <c r="G411" s="166">
        <v>86</v>
      </c>
      <c r="H411" s="167">
        <v>89</v>
      </c>
      <c r="I411" s="166">
        <v>7654</v>
      </c>
      <c r="J411" s="165"/>
    </row>
    <row r="412" spans="1:10" ht="91" x14ac:dyDescent="0.35">
      <c r="A412" s="256" t="s">
        <v>1526</v>
      </c>
      <c r="B412" s="256" t="s">
        <v>571</v>
      </c>
      <c r="C412" s="256" t="s">
        <v>571</v>
      </c>
      <c r="D412" s="252" t="s">
        <v>647</v>
      </c>
      <c r="E412" s="164" t="s">
        <v>660</v>
      </c>
      <c r="F412" s="165" t="s">
        <v>129</v>
      </c>
      <c r="G412" s="166">
        <v>165</v>
      </c>
      <c r="H412" s="167">
        <v>30</v>
      </c>
      <c r="I412" s="166">
        <v>4950</v>
      </c>
      <c r="J412" s="165"/>
    </row>
    <row r="413" spans="1:10" ht="52" x14ac:dyDescent="0.35">
      <c r="A413" s="256" t="s">
        <v>1526</v>
      </c>
      <c r="B413" s="256" t="s">
        <v>572</v>
      </c>
      <c r="C413" s="256" t="s">
        <v>572</v>
      </c>
      <c r="D413" s="252" t="s">
        <v>647</v>
      </c>
      <c r="E413" s="164" t="s">
        <v>661</v>
      </c>
      <c r="F413" s="165" t="s">
        <v>650</v>
      </c>
      <c r="G413" s="166">
        <v>2200</v>
      </c>
      <c r="H413" s="167">
        <v>60</v>
      </c>
      <c r="I413" s="166">
        <v>132000</v>
      </c>
      <c r="J413" s="165"/>
    </row>
    <row r="414" spans="1:10" ht="26" x14ac:dyDescent="0.35">
      <c r="A414" s="256" t="s">
        <v>1526</v>
      </c>
      <c r="B414" s="256" t="s">
        <v>573</v>
      </c>
      <c r="C414" s="256" t="s">
        <v>573</v>
      </c>
      <c r="D414" s="252" t="s">
        <v>647</v>
      </c>
      <c r="E414" s="164" t="s">
        <v>662</v>
      </c>
      <c r="F414" s="165" t="s">
        <v>650</v>
      </c>
      <c r="G414" s="166">
        <v>765</v>
      </c>
      <c r="H414" s="167">
        <v>30</v>
      </c>
      <c r="I414" s="166">
        <v>22950</v>
      </c>
      <c r="J414" s="165"/>
    </row>
    <row r="415" spans="1:10" ht="39" x14ac:dyDescent="0.35">
      <c r="A415" s="256" t="s">
        <v>1526</v>
      </c>
      <c r="B415" s="256" t="s">
        <v>574</v>
      </c>
      <c r="C415" s="256" t="s">
        <v>574</v>
      </c>
      <c r="D415" s="252" t="s">
        <v>647</v>
      </c>
      <c r="E415" s="164" t="s">
        <v>663</v>
      </c>
      <c r="F415" s="165" t="s">
        <v>820</v>
      </c>
      <c r="G415" s="166">
        <v>1940</v>
      </c>
      <c r="H415" s="167">
        <v>2</v>
      </c>
      <c r="I415" s="166">
        <v>3880</v>
      </c>
      <c r="J415" s="165"/>
    </row>
    <row r="416" spans="1:10" ht="117" x14ac:dyDescent="0.35">
      <c r="A416" s="256" t="s">
        <v>1526</v>
      </c>
      <c r="B416" s="256" t="s">
        <v>575</v>
      </c>
      <c r="C416" s="256" t="s">
        <v>575</v>
      </c>
      <c r="D416" s="252" t="s">
        <v>647</v>
      </c>
      <c r="E416" s="164" t="s">
        <v>664</v>
      </c>
      <c r="F416" s="165" t="s">
        <v>129</v>
      </c>
      <c r="G416" s="166">
        <v>300</v>
      </c>
      <c r="H416" s="167">
        <v>530</v>
      </c>
      <c r="I416" s="166">
        <v>159000</v>
      </c>
      <c r="J416" s="165"/>
    </row>
    <row r="417" spans="1:10" ht="377" x14ac:dyDescent="0.35">
      <c r="A417" s="256" t="s">
        <v>1526</v>
      </c>
      <c r="B417" s="256" t="s">
        <v>576</v>
      </c>
      <c r="C417" s="256" t="s">
        <v>576</v>
      </c>
      <c r="D417" s="252" t="s">
        <v>476</v>
      </c>
      <c r="E417" s="164" t="s">
        <v>665</v>
      </c>
      <c r="F417" s="165" t="s">
        <v>129</v>
      </c>
      <c r="G417" s="166">
        <v>317</v>
      </c>
      <c r="H417" s="167">
        <v>50</v>
      </c>
      <c r="I417" s="166">
        <v>15850</v>
      </c>
      <c r="J417" s="165"/>
    </row>
    <row r="418" spans="1:10" ht="377" x14ac:dyDescent="0.35">
      <c r="A418" s="256" t="s">
        <v>1526</v>
      </c>
      <c r="B418" s="256" t="s">
        <v>577</v>
      </c>
      <c r="C418" s="256" t="s">
        <v>577</v>
      </c>
      <c r="D418" s="252" t="s">
        <v>476</v>
      </c>
      <c r="E418" s="164" t="s">
        <v>666</v>
      </c>
      <c r="F418" s="165" t="s">
        <v>129</v>
      </c>
      <c r="G418" s="166">
        <v>391</v>
      </c>
      <c r="H418" s="167">
        <v>150</v>
      </c>
      <c r="I418" s="166">
        <v>58650</v>
      </c>
      <c r="J418" s="165"/>
    </row>
    <row r="419" spans="1:10" ht="377" x14ac:dyDescent="0.35">
      <c r="A419" s="256" t="s">
        <v>1526</v>
      </c>
      <c r="B419" s="256" t="s">
        <v>578</v>
      </c>
      <c r="C419" s="256" t="s">
        <v>578</v>
      </c>
      <c r="D419" s="252" t="s">
        <v>476</v>
      </c>
      <c r="E419" s="164" t="s">
        <v>667</v>
      </c>
      <c r="F419" s="165" t="s">
        <v>129</v>
      </c>
      <c r="G419" s="166">
        <v>484</v>
      </c>
      <c r="H419" s="167">
        <v>150</v>
      </c>
      <c r="I419" s="166">
        <v>72600</v>
      </c>
      <c r="J419" s="165"/>
    </row>
    <row r="420" spans="1:10" ht="286" x14ac:dyDescent="0.35">
      <c r="A420" s="256" t="s">
        <v>1526</v>
      </c>
      <c r="B420" s="256" t="s">
        <v>1539</v>
      </c>
      <c r="C420" s="252" t="s">
        <v>579</v>
      </c>
      <c r="D420" s="252" t="s">
        <v>476</v>
      </c>
      <c r="E420" s="164" t="s">
        <v>668</v>
      </c>
      <c r="F420" s="165" t="s">
        <v>820</v>
      </c>
      <c r="G420" s="166">
        <v>322</v>
      </c>
      <c r="H420" s="167">
        <v>5</v>
      </c>
      <c r="I420" s="166">
        <v>1610</v>
      </c>
      <c r="J420" s="165"/>
    </row>
    <row r="421" spans="1:10" ht="286" x14ac:dyDescent="0.35">
      <c r="A421" s="256" t="s">
        <v>1526</v>
      </c>
      <c r="B421" s="256" t="s">
        <v>1540</v>
      </c>
      <c r="C421" s="252" t="s">
        <v>580</v>
      </c>
      <c r="D421" s="252" t="s">
        <v>476</v>
      </c>
      <c r="E421" s="164" t="s">
        <v>669</v>
      </c>
      <c r="F421" s="165" t="s">
        <v>820</v>
      </c>
      <c r="G421" s="166">
        <v>471</v>
      </c>
      <c r="H421" s="167">
        <v>10</v>
      </c>
      <c r="I421" s="166">
        <v>4710</v>
      </c>
      <c r="J421" s="165"/>
    </row>
    <row r="422" spans="1:10" ht="286" x14ac:dyDescent="0.35">
      <c r="A422" s="256" t="s">
        <v>1526</v>
      </c>
      <c r="B422" s="256" t="s">
        <v>1541</v>
      </c>
      <c r="C422" s="252" t="s">
        <v>581</v>
      </c>
      <c r="D422" s="252" t="s">
        <v>476</v>
      </c>
      <c r="E422" s="164" t="s">
        <v>670</v>
      </c>
      <c r="F422" s="165" t="s">
        <v>820</v>
      </c>
      <c r="G422" s="166">
        <v>619</v>
      </c>
      <c r="H422" s="167">
        <v>15</v>
      </c>
      <c r="I422" s="166">
        <v>9285</v>
      </c>
      <c r="J422" s="165"/>
    </row>
    <row r="423" spans="1:10" ht="221" x14ac:dyDescent="0.35">
      <c r="A423" s="256" t="s">
        <v>1526</v>
      </c>
      <c r="B423" s="256" t="s">
        <v>1543</v>
      </c>
      <c r="C423" s="252" t="s">
        <v>585</v>
      </c>
      <c r="D423" s="252" t="s">
        <v>476</v>
      </c>
      <c r="E423" s="164" t="s">
        <v>671</v>
      </c>
      <c r="F423" s="165" t="s">
        <v>1544</v>
      </c>
      <c r="G423" s="166">
        <v>2560</v>
      </c>
      <c r="H423" s="167">
        <v>1</v>
      </c>
      <c r="I423" s="166">
        <v>2560</v>
      </c>
      <c r="J423" s="165"/>
    </row>
    <row r="424" spans="1:10" ht="221" x14ac:dyDescent="0.35">
      <c r="A424" s="256" t="s">
        <v>1526</v>
      </c>
      <c r="B424" s="256" t="s">
        <v>1545</v>
      </c>
      <c r="C424" s="252" t="s">
        <v>586</v>
      </c>
      <c r="D424" s="252" t="s">
        <v>476</v>
      </c>
      <c r="E424" s="164" t="s">
        <v>672</v>
      </c>
      <c r="F424" s="165" t="s">
        <v>1544</v>
      </c>
      <c r="G424" s="166">
        <v>3480</v>
      </c>
      <c r="H424" s="167">
        <v>2</v>
      </c>
      <c r="I424" s="166">
        <v>6960</v>
      </c>
      <c r="J424" s="165"/>
    </row>
    <row r="425" spans="1:10" ht="221" x14ac:dyDescent="0.35">
      <c r="A425" s="256" t="s">
        <v>1526</v>
      </c>
      <c r="B425" s="256" t="s">
        <v>1546</v>
      </c>
      <c r="C425" s="252" t="s">
        <v>587</v>
      </c>
      <c r="D425" s="252" t="s">
        <v>476</v>
      </c>
      <c r="E425" s="164" t="s">
        <v>673</v>
      </c>
      <c r="F425" s="165" t="s">
        <v>1544</v>
      </c>
      <c r="G425" s="166">
        <v>4890</v>
      </c>
      <c r="H425" s="167">
        <v>1</v>
      </c>
      <c r="I425" s="166">
        <v>4890</v>
      </c>
      <c r="J425" s="165"/>
    </row>
    <row r="426" spans="1:10" ht="78" x14ac:dyDescent="0.35">
      <c r="A426" s="256" t="s">
        <v>1526</v>
      </c>
      <c r="B426" s="256" t="s">
        <v>1547</v>
      </c>
      <c r="C426" s="252" t="s">
        <v>589</v>
      </c>
      <c r="D426" s="252" t="s">
        <v>476</v>
      </c>
      <c r="E426" s="164" t="s">
        <v>674</v>
      </c>
      <c r="F426" s="165" t="s">
        <v>820</v>
      </c>
      <c r="G426" s="166">
        <v>860</v>
      </c>
      <c r="H426" s="167">
        <v>2</v>
      </c>
      <c r="I426" s="166">
        <v>1720</v>
      </c>
      <c r="J426" s="165"/>
    </row>
    <row r="427" spans="1:10" ht="78" x14ac:dyDescent="0.35">
      <c r="A427" s="256" t="s">
        <v>1526</v>
      </c>
      <c r="B427" s="256" t="s">
        <v>1548</v>
      </c>
      <c r="C427" s="252" t="s">
        <v>591</v>
      </c>
      <c r="D427" s="252" t="s">
        <v>476</v>
      </c>
      <c r="E427" s="164" t="s">
        <v>675</v>
      </c>
      <c r="F427" s="165" t="s">
        <v>820</v>
      </c>
      <c r="G427" s="166">
        <v>1490</v>
      </c>
      <c r="H427" s="167">
        <v>1</v>
      </c>
      <c r="I427" s="166">
        <v>1490</v>
      </c>
      <c r="J427" s="165"/>
    </row>
    <row r="428" spans="1:10" ht="104" x14ac:dyDescent="0.35">
      <c r="A428" s="256" t="s">
        <v>1526</v>
      </c>
      <c r="B428" s="256" t="s">
        <v>1550</v>
      </c>
      <c r="C428" s="252" t="s">
        <v>593</v>
      </c>
      <c r="D428" s="252">
        <v>90</v>
      </c>
      <c r="E428" s="164" t="s">
        <v>676</v>
      </c>
      <c r="F428" s="165" t="s">
        <v>1544</v>
      </c>
      <c r="G428" s="166">
        <v>35000</v>
      </c>
      <c r="H428" s="167">
        <v>1</v>
      </c>
      <c r="I428" s="166">
        <v>35000</v>
      </c>
      <c r="J428" s="165"/>
    </row>
    <row r="430" spans="1:10" x14ac:dyDescent="0.35">
      <c r="A430" s="150"/>
      <c r="B430" s="150"/>
      <c r="C430" s="150"/>
      <c r="D430" s="150"/>
      <c r="E430" s="150"/>
      <c r="F430" s="150"/>
      <c r="G430" s="150"/>
      <c r="H430" s="150"/>
      <c r="I430" s="150"/>
      <c r="J430" s="150"/>
    </row>
    <row r="431" spans="1:10" x14ac:dyDescent="0.35">
      <c r="A431" s="150"/>
      <c r="B431" s="150" t="s">
        <v>1552</v>
      </c>
      <c r="C431" s="150"/>
      <c r="D431" s="150"/>
      <c r="E431" s="150"/>
      <c r="F431" s="150"/>
      <c r="G431" s="150"/>
      <c r="H431" s="150"/>
      <c r="I431" s="150"/>
      <c r="J431" s="150"/>
    </row>
    <row r="432" spans="1:10" x14ac:dyDescent="0.35">
      <c r="A432" s="150"/>
      <c r="B432" s="150" t="s">
        <v>1742</v>
      </c>
      <c r="C432" s="150"/>
      <c r="D432" s="150"/>
      <c r="E432" s="150"/>
      <c r="F432" s="150"/>
      <c r="G432" s="150"/>
      <c r="H432" s="150"/>
      <c r="I432" s="150"/>
      <c r="J432" s="150"/>
    </row>
    <row r="433" spans="2:2" x14ac:dyDescent="0.35">
      <c r="B433" s="150" t="s">
        <v>1743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H108"/>
  <sheetViews>
    <sheetView workbookViewId="0"/>
  </sheetViews>
  <sheetFormatPr defaultColWidth="9" defaultRowHeight="15.5" x14ac:dyDescent="0.35"/>
  <sheetData>
    <row r="2" spans="2:8" ht="61.5" x14ac:dyDescent="1.35">
      <c r="B2" s="6" t="s">
        <v>1744</v>
      </c>
      <c r="D2" s="149" t="s">
        <v>1745</v>
      </c>
      <c r="H2" s="14" t="s">
        <v>1746</v>
      </c>
    </row>
    <row r="4" spans="2:8" ht="18.5" x14ac:dyDescent="0.35">
      <c r="B4" s="271"/>
      <c r="C4" s="15" t="s">
        <v>1747</v>
      </c>
      <c r="D4" s="16" t="s">
        <v>1748</v>
      </c>
      <c r="E4" s="58"/>
      <c r="F4" s="58"/>
      <c r="G4" s="58"/>
      <c r="H4" s="59"/>
    </row>
    <row r="5" spans="2:8" x14ac:dyDescent="0.35">
      <c r="B5" s="272"/>
      <c r="C5" s="17" t="s">
        <v>1749</v>
      </c>
      <c r="D5" s="18" t="s">
        <v>1750</v>
      </c>
      <c r="E5" s="60"/>
      <c r="F5" s="60"/>
      <c r="G5" s="60"/>
      <c r="H5" s="61"/>
    </row>
    <row r="6" spans="2:8" x14ac:dyDescent="0.35">
      <c r="B6" s="272"/>
      <c r="C6" s="19" t="s">
        <v>1751</v>
      </c>
      <c r="D6" s="18">
        <v>50</v>
      </c>
      <c r="E6" s="62"/>
      <c r="F6" s="62"/>
      <c r="G6" s="62"/>
      <c r="H6" s="63"/>
    </row>
    <row r="7" spans="2:8" ht="43.5" x14ac:dyDescent="0.35">
      <c r="B7" s="273"/>
      <c r="C7" s="20" t="s">
        <v>1752</v>
      </c>
      <c r="D7" s="20" t="s">
        <v>1753</v>
      </c>
      <c r="E7" s="21" t="s">
        <v>1754</v>
      </c>
      <c r="F7" s="64" t="s">
        <v>1755</v>
      </c>
      <c r="G7" s="64"/>
      <c r="H7" s="65"/>
    </row>
    <row r="8" spans="2:8" ht="103.5" x14ac:dyDescent="0.35">
      <c r="B8" s="267" t="s">
        <v>1756</v>
      </c>
      <c r="C8" s="22"/>
      <c r="D8" s="23" t="s">
        <v>84</v>
      </c>
      <c r="E8" s="24">
        <v>1846100</v>
      </c>
      <c r="F8" s="66"/>
      <c r="G8" s="66"/>
      <c r="H8" s="67"/>
    </row>
    <row r="9" spans="2:8" ht="37" x14ac:dyDescent="0.35">
      <c r="B9" s="267"/>
      <c r="C9" s="22"/>
      <c r="D9" s="23" t="s">
        <v>85</v>
      </c>
      <c r="E9" s="24">
        <v>265049</v>
      </c>
      <c r="F9" s="66"/>
      <c r="G9" s="66"/>
      <c r="H9" s="67"/>
    </row>
    <row r="10" spans="2:8" ht="55.5" x14ac:dyDescent="0.35">
      <c r="B10" s="267"/>
      <c r="C10" s="22"/>
      <c r="D10" s="23" t="s">
        <v>14</v>
      </c>
      <c r="E10" s="24">
        <v>312200</v>
      </c>
      <c r="F10" s="66"/>
      <c r="G10" s="66"/>
      <c r="H10" s="67"/>
    </row>
    <row r="11" spans="2:8" ht="37" x14ac:dyDescent="0.35">
      <c r="B11" s="267"/>
      <c r="C11" s="22"/>
      <c r="D11" s="23" t="s">
        <v>86</v>
      </c>
      <c r="E11" s="24">
        <v>95964</v>
      </c>
      <c r="F11" s="66"/>
      <c r="G11" s="66"/>
      <c r="H11" s="67"/>
    </row>
    <row r="12" spans="2:8" ht="37" x14ac:dyDescent="0.35">
      <c r="B12" s="267"/>
      <c r="C12" s="22"/>
      <c r="D12" s="23" t="s">
        <v>40</v>
      </c>
      <c r="E12" s="24">
        <v>6290</v>
      </c>
      <c r="F12" s="66"/>
      <c r="G12" s="66"/>
      <c r="H12" s="67"/>
    </row>
    <row r="13" spans="2:8" ht="37" x14ac:dyDescent="0.35">
      <c r="B13" s="267"/>
      <c r="C13" s="22"/>
      <c r="D13" s="23" t="s">
        <v>87</v>
      </c>
      <c r="E13" s="24">
        <v>137440</v>
      </c>
      <c r="F13" s="66"/>
      <c r="G13" s="66"/>
      <c r="H13" s="67"/>
    </row>
    <row r="14" spans="2:8" ht="55.5" x14ac:dyDescent="0.35">
      <c r="B14" s="267"/>
      <c r="C14" s="22"/>
      <c r="D14" s="23" t="s">
        <v>88</v>
      </c>
      <c r="E14" s="24">
        <v>6750.3</v>
      </c>
      <c r="F14" s="66"/>
      <c r="G14" s="66"/>
      <c r="H14" s="67"/>
    </row>
    <row r="15" spans="2:8" ht="37" x14ac:dyDescent="0.35">
      <c r="B15" s="267"/>
      <c r="C15" s="22"/>
      <c r="D15" s="23" t="s">
        <v>89</v>
      </c>
      <c r="E15" s="24">
        <v>73794</v>
      </c>
      <c r="F15" s="66"/>
      <c r="G15" s="66"/>
      <c r="H15" s="67"/>
    </row>
    <row r="16" spans="2:8" ht="55.5" x14ac:dyDescent="0.35">
      <c r="B16" s="267"/>
      <c r="C16" s="22"/>
      <c r="D16" s="23" t="s">
        <v>90</v>
      </c>
      <c r="E16" s="24">
        <v>495968</v>
      </c>
      <c r="F16" s="66"/>
      <c r="G16" s="66"/>
      <c r="H16" s="67"/>
    </row>
    <row r="17" spans="2:8" ht="37" x14ac:dyDescent="0.35">
      <c r="B17" s="267"/>
      <c r="C17" s="22"/>
      <c r="D17" s="23" t="s">
        <v>91</v>
      </c>
      <c r="E17" s="24">
        <v>108</v>
      </c>
      <c r="F17" s="66"/>
      <c r="G17" s="66"/>
      <c r="H17" s="67"/>
    </row>
    <row r="18" spans="2:8" ht="37" x14ac:dyDescent="0.35">
      <c r="B18" s="267"/>
      <c r="C18" s="22"/>
      <c r="D18" s="23" t="s">
        <v>92</v>
      </c>
      <c r="E18" s="24">
        <v>287110</v>
      </c>
      <c r="F18" s="66"/>
      <c r="G18" s="66"/>
      <c r="H18" s="67"/>
    </row>
    <row r="19" spans="2:8" ht="37" x14ac:dyDescent="0.35">
      <c r="B19" s="267"/>
      <c r="C19" s="22"/>
      <c r="D19" s="23" t="s">
        <v>93</v>
      </c>
      <c r="E19" s="24">
        <v>295800</v>
      </c>
      <c r="F19" s="66"/>
      <c r="G19" s="66"/>
      <c r="H19" s="67"/>
    </row>
    <row r="20" spans="2:8" ht="55.5" x14ac:dyDescent="0.35">
      <c r="B20" s="267"/>
      <c r="C20" s="22"/>
      <c r="D20" s="23" t="s">
        <v>94</v>
      </c>
      <c r="E20" s="24">
        <v>595</v>
      </c>
      <c r="F20" s="66"/>
      <c r="G20" s="66"/>
      <c r="H20" s="67"/>
    </row>
    <row r="21" spans="2:8" ht="74" x14ac:dyDescent="0.35">
      <c r="B21" s="267"/>
      <c r="C21" s="270"/>
      <c r="D21" s="23" t="s">
        <v>95</v>
      </c>
      <c r="E21" s="24">
        <v>93657</v>
      </c>
      <c r="F21" s="66"/>
      <c r="G21" s="66"/>
      <c r="H21" s="67"/>
    </row>
    <row r="22" spans="2:8" ht="74" x14ac:dyDescent="0.35">
      <c r="B22" s="267"/>
      <c r="C22" s="25" t="s">
        <v>1757</v>
      </c>
      <c r="D22" s="26" t="s">
        <v>1758</v>
      </c>
      <c r="F22" s="27">
        <f>SUM(E8:E21)</f>
        <v>3916825.3</v>
      </c>
      <c r="G22" s="68"/>
      <c r="H22" s="69"/>
    </row>
    <row r="23" spans="2:8" ht="74" x14ac:dyDescent="0.35">
      <c r="B23" s="267"/>
      <c r="C23" s="28" t="s">
        <v>1256</v>
      </c>
      <c r="D23" s="29" t="s">
        <v>84</v>
      </c>
      <c r="E23" s="30">
        <v>1851574</v>
      </c>
      <c r="F23" s="66"/>
      <c r="G23" s="66"/>
      <c r="H23" s="67"/>
    </row>
    <row r="24" spans="2:8" ht="37" x14ac:dyDescent="0.35">
      <c r="B24" s="267"/>
      <c r="C24" s="22"/>
      <c r="D24" s="29" t="s">
        <v>85</v>
      </c>
      <c r="E24" s="30">
        <v>342709</v>
      </c>
      <c r="F24" s="66"/>
      <c r="G24" s="66"/>
      <c r="H24" s="67"/>
    </row>
    <row r="25" spans="2:8" ht="55.5" x14ac:dyDescent="0.35">
      <c r="B25" s="267"/>
      <c r="C25" s="22"/>
      <c r="D25" s="29" t="s">
        <v>14</v>
      </c>
      <c r="E25" s="30">
        <v>452700</v>
      </c>
      <c r="F25" s="66"/>
      <c r="G25" s="66"/>
      <c r="H25" s="67"/>
    </row>
    <row r="26" spans="2:8" ht="37" x14ac:dyDescent="0.35">
      <c r="B26" s="267"/>
      <c r="C26" s="22"/>
      <c r="D26" s="31" t="s">
        <v>86</v>
      </c>
      <c r="E26" s="30">
        <v>186182</v>
      </c>
      <c r="F26" s="66"/>
      <c r="G26" s="66"/>
      <c r="H26" s="67"/>
    </row>
    <row r="27" spans="2:8" ht="37" x14ac:dyDescent="0.35">
      <c r="B27" s="267"/>
      <c r="C27" s="22"/>
      <c r="D27" s="31" t="s">
        <v>40</v>
      </c>
      <c r="E27" s="30">
        <v>6755</v>
      </c>
      <c r="F27" s="66"/>
      <c r="G27" s="66"/>
      <c r="H27" s="67"/>
    </row>
    <row r="28" spans="2:8" ht="37" x14ac:dyDescent="0.35">
      <c r="B28" s="267"/>
      <c r="C28" s="22"/>
      <c r="D28" s="31" t="s">
        <v>87</v>
      </c>
      <c r="E28" s="30">
        <v>150240</v>
      </c>
      <c r="F28" s="66"/>
      <c r="G28" s="66"/>
      <c r="H28" s="67"/>
    </row>
    <row r="29" spans="2:8" ht="37" x14ac:dyDescent="0.35">
      <c r="B29" s="267"/>
      <c r="C29" s="22"/>
      <c r="D29" s="31" t="s">
        <v>89</v>
      </c>
      <c r="E29" s="30">
        <v>74755</v>
      </c>
      <c r="F29" s="66"/>
      <c r="G29" s="66"/>
      <c r="H29" s="67"/>
    </row>
    <row r="30" spans="2:8" ht="55.5" x14ac:dyDescent="0.35">
      <c r="B30" s="267"/>
      <c r="C30" s="22"/>
      <c r="D30" s="31" t="s">
        <v>90</v>
      </c>
      <c r="E30" s="30">
        <v>252500</v>
      </c>
      <c r="F30" s="66"/>
      <c r="G30" s="66"/>
      <c r="H30" s="67"/>
    </row>
    <row r="31" spans="2:8" ht="37" x14ac:dyDescent="0.35">
      <c r="B31" s="267"/>
      <c r="C31" s="22"/>
      <c r="D31" s="31" t="s">
        <v>92</v>
      </c>
      <c r="E31" s="30">
        <v>177365</v>
      </c>
      <c r="F31" s="66"/>
      <c r="G31" s="66"/>
      <c r="H31" s="67"/>
    </row>
    <row r="32" spans="2:8" ht="37" x14ac:dyDescent="0.35">
      <c r="B32" s="267"/>
      <c r="C32" s="22"/>
      <c r="D32" s="31" t="s">
        <v>93</v>
      </c>
      <c r="E32" s="30">
        <v>402750</v>
      </c>
      <c r="F32" s="66"/>
      <c r="G32" s="66"/>
      <c r="H32" s="67"/>
    </row>
    <row r="33" spans="2:8" ht="55.5" x14ac:dyDescent="0.35">
      <c r="B33" s="267"/>
      <c r="C33" s="22"/>
      <c r="D33" s="31" t="s">
        <v>94</v>
      </c>
      <c r="E33" s="30">
        <v>595</v>
      </c>
      <c r="F33" s="66"/>
      <c r="G33" s="66"/>
      <c r="H33" s="67"/>
    </row>
    <row r="34" spans="2:8" ht="74" x14ac:dyDescent="0.35">
      <c r="B34" s="267"/>
      <c r="C34" s="270"/>
      <c r="D34" s="31" t="s">
        <v>95</v>
      </c>
      <c r="E34" s="30">
        <v>105357</v>
      </c>
      <c r="F34" s="66"/>
      <c r="G34" s="66"/>
      <c r="H34" s="67"/>
    </row>
    <row r="35" spans="2:8" ht="74" x14ac:dyDescent="0.35">
      <c r="B35" s="267"/>
      <c r="C35" s="25" t="s">
        <v>1759</v>
      </c>
      <c r="D35" s="26" t="s">
        <v>1760</v>
      </c>
      <c r="F35" s="27">
        <f>SUM(E23:E34)</f>
        <v>4003482</v>
      </c>
      <c r="G35" s="68"/>
      <c r="H35" s="69"/>
    </row>
    <row r="36" spans="2:8" ht="37" x14ac:dyDescent="0.35">
      <c r="B36" s="267"/>
      <c r="C36" s="28" t="str">
        <f>D36</f>
        <v>תחמ"ש חצר</v>
      </c>
      <c r="D36" s="31" t="s">
        <v>1526</v>
      </c>
      <c r="F36" s="30">
        <v>4261172</v>
      </c>
      <c r="G36" s="70"/>
      <c r="H36" s="71"/>
    </row>
    <row r="37" spans="2:8" ht="74" x14ac:dyDescent="0.35">
      <c r="B37" s="267"/>
      <c r="C37" s="32" t="s">
        <v>1761</v>
      </c>
      <c r="D37" s="33" t="s">
        <v>1762</v>
      </c>
      <c r="F37" s="34">
        <f>F35+F36+F22</f>
        <v>12181479.300000001</v>
      </c>
      <c r="G37" s="72"/>
      <c r="H37" s="73"/>
    </row>
    <row r="38" spans="2:8" ht="92.5" x14ac:dyDescent="0.35">
      <c r="B38" s="266" t="s">
        <v>1763</v>
      </c>
      <c r="C38" s="269" t="s">
        <v>1708</v>
      </c>
      <c r="D38" s="35" t="s">
        <v>1764</v>
      </c>
      <c r="E38" s="36">
        <v>443800</v>
      </c>
      <c r="F38" s="74"/>
      <c r="G38" s="74"/>
      <c r="H38" s="75"/>
    </row>
    <row r="39" spans="2:8" ht="37" x14ac:dyDescent="0.35">
      <c r="B39" s="267"/>
      <c r="C39" s="22"/>
      <c r="D39" s="37" t="s">
        <v>1587</v>
      </c>
      <c r="E39" s="38">
        <v>260000</v>
      </c>
      <c r="F39" s="66"/>
      <c r="G39" s="66"/>
      <c r="H39" s="67"/>
    </row>
    <row r="40" spans="2:8" ht="37" x14ac:dyDescent="0.35">
      <c r="B40" s="267"/>
      <c r="C40" s="22"/>
      <c r="D40" s="37" t="s">
        <v>1588</v>
      </c>
      <c r="E40" s="38">
        <v>1133000</v>
      </c>
      <c r="F40" s="66"/>
      <c r="G40" s="66"/>
      <c r="H40" s="67"/>
    </row>
    <row r="41" spans="2:8" ht="18.5" x14ac:dyDescent="0.35">
      <c r="B41" s="267"/>
      <c r="C41" s="22"/>
      <c r="D41" s="37" t="s">
        <v>1589</v>
      </c>
      <c r="E41" s="38">
        <v>1262360</v>
      </c>
      <c r="F41" s="66"/>
      <c r="G41" s="66"/>
      <c r="H41" s="67"/>
    </row>
    <row r="42" spans="2:8" ht="55.5" x14ac:dyDescent="0.35">
      <c r="B42" s="267"/>
      <c r="C42" s="22"/>
      <c r="D42" s="37" t="s">
        <v>1597</v>
      </c>
      <c r="E42" s="38">
        <v>375740</v>
      </c>
      <c r="F42" s="66"/>
      <c r="G42" s="66"/>
      <c r="H42" s="67"/>
    </row>
    <row r="43" spans="2:8" ht="74" x14ac:dyDescent="0.35">
      <c r="B43" s="267"/>
      <c r="C43" s="22"/>
      <c r="D43" s="37" t="s">
        <v>1598</v>
      </c>
      <c r="E43" s="38">
        <v>1303600</v>
      </c>
      <c r="F43" s="66"/>
      <c r="G43" s="66"/>
      <c r="H43" s="67"/>
    </row>
    <row r="44" spans="2:8" ht="37" x14ac:dyDescent="0.35">
      <c r="B44" s="267"/>
      <c r="C44" s="22"/>
      <c r="D44" s="37" t="s">
        <v>1599</v>
      </c>
      <c r="E44" s="38">
        <v>411500</v>
      </c>
      <c r="F44" s="66"/>
      <c r="G44" s="66"/>
      <c r="H44" s="67"/>
    </row>
    <row r="45" spans="2:8" ht="37" x14ac:dyDescent="0.35">
      <c r="B45" s="267"/>
      <c r="C45" s="22"/>
      <c r="D45" s="37" t="s">
        <v>1600</v>
      </c>
      <c r="E45" s="38">
        <v>125325</v>
      </c>
      <c r="F45" s="66"/>
      <c r="G45" s="66"/>
      <c r="H45" s="67"/>
    </row>
    <row r="46" spans="2:8" ht="74" x14ac:dyDescent="0.35">
      <c r="B46" s="267"/>
      <c r="C46" s="22"/>
      <c r="D46" s="37" t="s">
        <v>1603</v>
      </c>
      <c r="E46" s="38">
        <v>23344</v>
      </c>
      <c r="F46" s="66"/>
      <c r="G46" s="66"/>
      <c r="H46" s="67"/>
    </row>
    <row r="47" spans="2:8" ht="92.5" x14ac:dyDescent="0.35">
      <c r="B47" s="267"/>
      <c r="C47" s="22"/>
      <c r="D47" s="37" t="s">
        <v>1604</v>
      </c>
      <c r="E47" s="38">
        <v>203170</v>
      </c>
      <c r="F47" s="66"/>
      <c r="G47" s="66"/>
      <c r="H47" s="67"/>
    </row>
    <row r="48" spans="2:8" ht="18.5" x14ac:dyDescent="0.35">
      <c r="B48" s="267"/>
      <c r="C48" s="22"/>
      <c r="D48" s="37"/>
      <c r="E48" s="38"/>
      <c r="F48" s="66"/>
      <c r="G48" s="66"/>
      <c r="H48" s="67"/>
    </row>
    <row r="49" spans="2:8" ht="37" x14ac:dyDescent="0.35">
      <c r="B49" s="267"/>
      <c r="C49" s="22"/>
      <c r="D49" s="39" t="s">
        <v>1765</v>
      </c>
      <c r="E49" s="38">
        <v>7647000</v>
      </c>
      <c r="F49" s="66"/>
      <c r="G49" s="66"/>
      <c r="H49" s="67"/>
    </row>
    <row r="50" spans="2:8" ht="74" x14ac:dyDescent="0.35">
      <c r="B50" s="267"/>
      <c r="C50" s="32" t="s">
        <v>1766</v>
      </c>
      <c r="D50" s="33"/>
      <c r="E50" s="73"/>
      <c r="F50" s="34">
        <f>SUM(E38:E49)</f>
        <v>13188839</v>
      </c>
      <c r="G50" s="72"/>
      <c r="H50" s="73"/>
    </row>
    <row r="51" spans="2:8" ht="111" x14ac:dyDescent="0.35">
      <c r="B51" s="267"/>
      <c r="C51" s="22" t="s">
        <v>1767</v>
      </c>
      <c r="D51" s="37" t="s">
        <v>754</v>
      </c>
      <c r="E51" s="38">
        <v>14862</v>
      </c>
      <c r="F51" s="66"/>
      <c r="G51" s="66"/>
      <c r="H51" s="67"/>
    </row>
    <row r="52" spans="2:8" ht="166.5" x14ac:dyDescent="0.35">
      <c r="B52" s="267"/>
      <c r="C52" s="22"/>
      <c r="D52" s="37" t="s">
        <v>755</v>
      </c>
      <c r="E52" s="38">
        <v>4894</v>
      </c>
      <c r="F52" s="66"/>
      <c r="G52" s="66"/>
      <c r="H52" s="67"/>
    </row>
    <row r="53" spans="2:8" ht="148" x14ac:dyDescent="0.35">
      <c r="B53" s="267"/>
      <c r="C53" s="22"/>
      <c r="D53" s="37" t="s">
        <v>713</v>
      </c>
      <c r="E53" s="38">
        <v>5189</v>
      </c>
      <c r="F53" s="66"/>
      <c r="G53" s="66"/>
      <c r="H53" s="67"/>
    </row>
    <row r="54" spans="2:8" ht="148" x14ac:dyDescent="0.35">
      <c r="B54" s="267"/>
      <c r="C54" s="22"/>
      <c r="D54" s="37" t="s">
        <v>714</v>
      </c>
      <c r="E54" s="38">
        <v>5189</v>
      </c>
      <c r="F54" s="66"/>
      <c r="G54" s="66"/>
      <c r="H54" s="67"/>
    </row>
    <row r="55" spans="2:8" ht="148" x14ac:dyDescent="0.35">
      <c r="B55" s="267"/>
      <c r="C55" s="22"/>
      <c r="D55" s="37" t="s">
        <v>715</v>
      </c>
      <c r="E55" s="38">
        <v>5189</v>
      </c>
      <c r="F55" s="66"/>
      <c r="G55" s="66"/>
      <c r="H55" s="67"/>
    </row>
    <row r="56" spans="2:8" ht="111" x14ac:dyDescent="0.35">
      <c r="B56" s="267"/>
      <c r="C56" s="22"/>
      <c r="D56" s="37" t="s">
        <v>712</v>
      </c>
      <c r="E56" s="38">
        <v>18238</v>
      </c>
      <c r="F56" s="66"/>
      <c r="G56" s="66"/>
      <c r="H56" s="67"/>
    </row>
    <row r="57" spans="2:8" ht="111" x14ac:dyDescent="0.35">
      <c r="B57" s="267"/>
      <c r="C57" s="22"/>
      <c r="D57" s="37" t="s">
        <v>700</v>
      </c>
      <c r="E57" s="38">
        <v>26793</v>
      </c>
      <c r="F57" s="66"/>
      <c r="G57" s="66"/>
      <c r="H57" s="67"/>
    </row>
    <row r="58" spans="2:8" ht="111" x14ac:dyDescent="0.35">
      <c r="B58" s="267"/>
      <c r="C58" s="22"/>
      <c r="D58" s="37" t="s">
        <v>703</v>
      </c>
      <c r="E58" s="38">
        <v>43523</v>
      </c>
      <c r="F58" s="66"/>
      <c r="G58" s="66"/>
      <c r="H58" s="67"/>
    </row>
    <row r="59" spans="2:8" ht="111" x14ac:dyDescent="0.35">
      <c r="B59" s="267"/>
      <c r="C59" s="22"/>
      <c r="D59" s="37" t="s">
        <v>704</v>
      </c>
      <c r="E59" s="38">
        <v>43523</v>
      </c>
      <c r="F59" s="66"/>
      <c r="G59" s="66"/>
      <c r="H59" s="67"/>
    </row>
    <row r="60" spans="2:8" ht="129.5" x14ac:dyDescent="0.35">
      <c r="B60" s="267"/>
      <c r="C60" s="22"/>
      <c r="D60" s="37" t="s">
        <v>705</v>
      </c>
      <c r="E60" s="38">
        <v>43523</v>
      </c>
      <c r="F60" s="66"/>
      <c r="G60" s="66"/>
      <c r="H60" s="67"/>
    </row>
    <row r="61" spans="2:8" ht="111" x14ac:dyDescent="0.35">
      <c r="B61" s="267"/>
      <c r="C61" s="22"/>
      <c r="D61" s="37" t="s">
        <v>706</v>
      </c>
      <c r="E61" s="38">
        <v>13800</v>
      </c>
      <c r="F61" s="66"/>
      <c r="G61" s="66"/>
      <c r="H61" s="67"/>
    </row>
    <row r="62" spans="2:8" ht="92.5" x14ac:dyDescent="0.35">
      <c r="B62" s="267"/>
      <c r="C62" s="22"/>
      <c r="D62" s="37" t="s">
        <v>707</v>
      </c>
      <c r="E62" s="38">
        <v>17630</v>
      </c>
      <c r="F62" s="66"/>
      <c r="G62" s="66"/>
      <c r="H62" s="67"/>
    </row>
    <row r="63" spans="2:8" ht="92.5" x14ac:dyDescent="0.35">
      <c r="B63" s="267"/>
      <c r="C63" s="22"/>
      <c r="D63" s="37" t="s">
        <v>708</v>
      </c>
      <c r="E63" s="38">
        <v>15255</v>
      </c>
      <c r="F63" s="66"/>
      <c r="G63" s="66"/>
      <c r="H63" s="67"/>
    </row>
    <row r="64" spans="2:8" ht="92.5" x14ac:dyDescent="0.35">
      <c r="B64" s="267"/>
      <c r="C64" s="22"/>
      <c r="D64" s="37" t="s">
        <v>709</v>
      </c>
      <c r="E64" s="38">
        <v>34819</v>
      </c>
      <c r="F64" s="66"/>
      <c r="G64" s="66"/>
      <c r="H64" s="67"/>
    </row>
    <row r="65" spans="2:8" ht="111" x14ac:dyDescent="0.35">
      <c r="B65" s="267"/>
      <c r="C65" s="22"/>
      <c r="D65" s="37" t="s">
        <v>710</v>
      </c>
      <c r="E65" s="38">
        <v>76199</v>
      </c>
      <c r="F65" s="66"/>
      <c r="G65" s="66"/>
      <c r="H65" s="67"/>
    </row>
    <row r="66" spans="2:8" ht="129.5" x14ac:dyDescent="0.35">
      <c r="B66" s="267"/>
      <c r="C66" s="22"/>
      <c r="D66" s="37" t="s">
        <v>1768</v>
      </c>
      <c r="E66" s="38">
        <v>180415</v>
      </c>
      <c r="F66" s="66"/>
      <c r="G66" s="66"/>
      <c r="H66" s="67"/>
    </row>
    <row r="67" spans="2:8" ht="74" x14ac:dyDescent="0.35">
      <c r="B67" s="267"/>
      <c r="C67" s="22"/>
      <c r="D67" s="37" t="s">
        <v>1561</v>
      </c>
      <c r="E67" s="38">
        <v>5375000</v>
      </c>
      <c r="F67" s="66"/>
      <c r="G67" s="66"/>
      <c r="H67" s="67"/>
    </row>
    <row r="68" spans="2:8" ht="74" x14ac:dyDescent="0.35">
      <c r="B68" s="267"/>
      <c r="C68" s="22"/>
      <c r="D68" s="37" t="s">
        <v>1573</v>
      </c>
      <c r="E68" s="38">
        <v>17100000</v>
      </c>
      <c r="F68" s="66"/>
      <c r="G68" s="66"/>
      <c r="H68" s="67"/>
    </row>
    <row r="69" spans="2:8" ht="55.5" x14ac:dyDescent="0.35">
      <c r="B69" s="267"/>
      <c r="C69" s="22"/>
      <c r="D69" s="37" t="s">
        <v>1579</v>
      </c>
      <c r="E69" s="38">
        <v>199200</v>
      </c>
      <c r="F69" s="34"/>
      <c r="G69" s="66"/>
      <c r="H69" s="67"/>
    </row>
    <row r="70" spans="2:8" ht="55.5" x14ac:dyDescent="0.35">
      <c r="B70" s="267"/>
      <c r="C70" s="22"/>
      <c r="D70" s="37" t="s">
        <v>730</v>
      </c>
      <c r="E70" s="38">
        <v>302000</v>
      </c>
      <c r="F70" s="66"/>
      <c r="G70" s="66"/>
      <c r="H70" s="67"/>
    </row>
    <row r="71" spans="2:8" ht="55.5" x14ac:dyDescent="0.35">
      <c r="B71" s="267"/>
      <c r="C71" s="22"/>
      <c r="D71" s="37" t="s">
        <v>1769</v>
      </c>
      <c r="E71" s="38">
        <v>274000</v>
      </c>
      <c r="F71" s="66"/>
      <c r="G71" s="66"/>
      <c r="H71" s="67"/>
    </row>
    <row r="72" spans="2:8" ht="111" x14ac:dyDescent="0.35">
      <c r="B72" s="267"/>
      <c r="C72" s="22"/>
      <c r="D72" s="37" t="s">
        <v>873</v>
      </c>
      <c r="E72" s="38">
        <v>736000</v>
      </c>
      <c r="F72" s="66"/>
      <c r="G72" s="66"/>
      <c r="H72" s="67"/>
    </row>
    <row r="73" spans="2:8" ht="92.5" x14ac:dyDescent="0.35">
      <c r="B73" s="267"/>
      <c r="C73" s="22"/>
      <c r="D73" s="37" t="s">
        <v>874</v>
      </c>
      <c r="E73" s="38">
        <v>56263</v>
      </c>
      <c r="F73" s="66"/>
      <c r="G73" s="66"/>
      <c r="H73" s="67"/>
    </row>
    <row r="74" spans="2:8" ht="92.5" x14ac:dyDescent="0.35">
      <c r="B74" s="267"/>
      <c r="C74" s="22"/>
      <c r="D74" s="37" t="s">
        <v>875</v>
      </c>
      <c r="E74" s="38">
        <v>56263</v>
      </c>
      <c r="F74" s="66"/>
      <c r="G74" s="66"/>
      <c r="H74" s="67"/>
    </row>
    <row r="75" spans="2:8" ht="111" x14ac:dyDescent="0.35">
      <c r="B75" s="267"/>
      <c r="C75" s="22"/>
      <c r="D75" s="37" t="s">
        <v>876</v>
      </c>
      <c r="E75" s="38">
        <v>39843</v>
      </c>
      <c r="F75" s="66"/>
      <c r="G75" s="66"/>
      <c r="H75" s="67"/>
    </row>
    <row r="76" spans="2:8" ht="92.5" x14ac:dyDescent="0.35">
      <c r="B76" s="267"/>
      <c r="C76" s="22"/>
      <c r="D76" s="37" t="s">
        <v>877</v>
      </c>
      <c r="E76" s="38">
        <v>97346</v>
      </c>
      <c r="F76" s="66"/>
      <c r="G76" s="66"/>
      <c r="H76" s="67"/>
    </row>
    <row r="77" spans="2:8" ht="111" x14ac:dyDescent="0.35">
      <c r="B77" s="267"/>
      <c r="C77" s="22"/>
      <c r="D77" s="37" t="s">
        <v>878</v>
      </c>
      <c r="E77" s="38">
        <v>37738</v>
      </c>
      <c r="F77" s="66"/>
      <c r="G77" s="66"/>
      <c r="H77" s="67"/>
    </row>
    <row r="78" spans="2:8" ht="111" x14ac:dyDescent="0.35">
      <c r="B78" s="267"/>
      <c r="C78" s="22"/>
      <c r="D78" s="37" t="s">
        <v>879</v>
      </c>
      <c r="E78" s="38">
        <v>108508</v>
      </c>
      <c r="F78" s="66"/>
      <c r="G78" s="66"/>
      <c r="H78" s="67"/>
    </row>
    <row r="79" spans="2:8" ht="111" x14ac:dyDescent="0.35">
      <c r="B79" s="267"/>
      <c r="C79" s="22"/>
      <c r="D79" s="37" t="s">
        <v>880</v>
      </c>
      <c r="E79" s="38">
        <v>108508</v>
      </c>
      <c r="F79" s="66"/>
      <c r="G79" s="66"/>
      <c r="H79" s="67"/>
    </row>
    <row r="80" spans="2:8" ht="37" x14ac:dyDescent="0.35">
      <c r="B80" s="267"/>
      <c r="C80" s="22"/>
      <c r="D80" s="37" t="s">
        <v>881</v>
      </c>
      <c r="E80" s="38">
        <v>592650</v>
      </c>
      <c r="F80" s="66"/>
      <c r="G80" s="66"/>
      <c r="H80" s="67"/>
    </row>
    <row r="81" spans="2:8" ht="37" x14ac:dyDescent="0.35">
      <c r="B81" s="267"/>
      <c r="C81" s="22"/>
      <c r="D81" s="37" t="s">
        <v>1621</v>
      </c>
      <c r="E81" s="38">
        <v>816000</v>
      </c>
      <c r="F81" s="66"/>
      <c r="G81" s="66"/>
      <c r="H81" s="67"/>
    </row>
    <row r="82" spans="2:8" ht="55.5" x14ac:dyDescent="0.35">
      <c r="B82" s="267"/>
      <c r="C82" s="22"/>
      <c r="D82" s="37" t="s">
        <v>1770</v>
      </c>
      <c r="E82" s="38">
        <v>12000</v>
      </c>
      <c r="F82" s="66"/>
      <c r="G82" s="66"/>
      <c r="H82" s="67"/>
    </row>
    <row r="83" spans="2:8" ht="74" x14ac:dyDescent="0.35">
      <c r="B83" s="267"/>
      <c r="C83" s="22"/>
      <c r="D83" s="37" t="s">
        <v>1771</v>
      </c>
      <c r="E83" s="38">
        <v>7000</v>
      </c>
      <c r="F83" s="66"/>
      <c r="G83" s="66"/>
      <c r="H83" s="67"/>
    </row>
    <row r="84" spans="2:8" ht="37" x14ac:dyDescent="0.35">
      <c r="B84" s="267"/>
      <c r="C84" s="22"/>
      <c r="D84" s="37" t="s">
        <v>1772</v>
      </c>
      <c r="E84" s="38">
        <v>831650</v>
      </c>
      <c r="F84" s="66"/>
      <c r="G84" s="66"/>
      <c r="H84" s="67"/>
    </row>
    <row r="85" spans="2:8" ht="111" x14ac:dyDescent="0.35">
      <c r="B85" s="267"/>
      <c r="C85" s="22"/>
      <c r="D85" s="37" t="s">
        <v>1773</v>
      </c>
      <c r="E85" s="38">
        <v>5400</v>
      </c>
      <c r="F85" s="66"/>
      <c r="G85" s="66"/>
      <c r="H85" s="67"/>
    </row>
    <row r="86" spans="2:8" ht="18.5" x14ac:dyDescent="0.35">
      <c r="B86" s="267"/>
      <c r="C86" s="22"/>
      <c r="D86" s="33"/>
      <c r="E86" s="33"/>
      <c r="F86" s="34">
        <f>SUM(E51:E85)</f>
        <v>27304410</v>
      </c>
      <c r="G86" s="33"/>
      <c r="H86" s="33"/>
    </row>
    <row r="87" spans="2:8" ht="129.5" x14ac:dyDescent="0.35">
      <c r="B87" s="267"/>
      <c r="C87" s="22"/>
      <c r="D87" s="37" t="s">
        <v>1774</v>
      </c>
      <c r="E87" s="38">
        <v>10310051.583000001</v>
      </c>
      <c r="F87" s="34">
        <f>E87</f>
        <v>10310051.583000001</v>
      </c>
      <c r="G87" s="66"/>
      <c r="H87" s="67"/>
    </row>
    <row r="88" spans="2:8" ht="37" x14ac:dyDescent="0.35">
      <c r="B88" s="268"/>
      <c r="C88" s="32" t="s">
        <v>1775</v>
      </c>
      <c r="D88" s="33"/>
      <c r="E88" s="34"/>
      <c r="F88" s="34"/>
      <c r="G88" s="72"/>
      <c r="H88" s="73"/>
    </row>
    <row r="89" spans="2:8" ht="92.5" x14ac:dyDescent="0.35">
      <c r="B89" s="266"/>
      <c r="C89" s="40" t="s">
        <v>1776</v>
      </c>
      <c r="D89" s="41" t="s">
        <v>1777</v>
      </c>
      <c r="F89" s="42">
        <f>SUM(F37:F88)</f>
        <v>62984779.883000001</v>
      </c>
      <c r="G89" s="76"/>
      <c r="H89" s="77"/>
    </row>
    <row r="90" spans="2:8" ht="43.5" x14ac:dyDescent="0.35">
      <c r="B90" s="267"/>
      <c r="C90" s="279" t="s">
        <v>1778</v>
      </c>
      <c r="D90" s="280"/>
      <c r="F90" s="24">
        <f>50*70000</f>
        <v>3500000</v>
      </c>
      <c r="G90" s="78"/>
      <c r="H90" s="78" t="s">
        <v>1779</v>
      </c>
    </row>
    <row r="91" spans="2:8" ht="92.5" x14ac:dyDescent="0.35">
      <c r="B91" s="267"/>
      <c r="C91" s="40" t="s">
        <v>1776</v>
      </c>
      <c r="D91" s="41" t="s">
        <v>1777</v>
      </c>
      <c r="F91" s="42">
        <f>F89+F90</f>
        <v>66484779.883000001</v>
      </c>
      <c r="G91" s="76"/>
      <c r="H91" s="77"/>
    </row>
    <row r="92" spans="2:8" ht="18.5" x14ac:dyDescent="0.35">
      <c r="B92" s="267"/>
      <c r="C92" s="279" t="s">
        <v>1780</v>
      </c>
      <c r="D92" s="280"/>
      <c r="F92" s="24">
        <f>F91*G92</f>
        <v>6648477.9883000003</v>
      </c>
      <c r="G92" s="94">
        <v>0.1</v>
      </c>
      <c r="H92" s="14" t="s">
        <v>1781</v>
      </c>
    </row>
    <row r="93" spans="2:8" ht="18.5" x14ac:dyDescent="0.35">
      <c r="B93" s="267"/>
      <c r="C93" s="40"/>
      <c r="D93" s="41"/>
      <c r="F93" s="42">
        <f>F92+F91</f>
        <v>73133257.871299997</v>
      </c>
      <c r="G93" s="76"/>
      <c r="H93" s="93"/>
    </row>
    <row r="94" spans="2:8" ht="92.5" x14ac:dyDescent="0.35">
      <c r="B94" s="267"/>
      <c r="C94" s="43" t="s">
        <v>1782</v>
      </c>
      <c r="D94" s="44" t="s">
        <v>1783</v>
      </c>
      <c r="F94" s="45">
        <f>F91*0.2</f>
        <v>13296955.976600001</v>
      </c>
      <c r="G94" s="66"/>
      <c r="H94" s="66"/>
    </row>
    <row r="95" spans="2:8" ht="129.5" x14ac:dyDescent="0.35">
      <c r="B95" s="274" t="s">
        <v>78</v>
      </c>
      <c r="C95" s="46" t="s">
        <v>1784</v>
      </c>
      <c r="D95" s="47" t="s">
        <v>1785</v>
      </c>
      <c r="F95" s="48">
        <f>F94+F93</f>
        <v>86430213.847900003</v>
      </c>
      <c r="G95" s="79"/>
      <c r="H95" s="80"/>
    </row>
    <row r="96" spans="2:8" ht="129.5" x14ac:dyDescent="0.35">
      <c r="B96" s="275"/>
      <c r="C96" s="49" t="s">
        <v>1786</v>
      </c>
      <c r="D96" s="50" t="s">
        <v>1787</v>
      </c>
      <c r="F96" s="51">
        <f>+ROUND(F95,-5)</f>
        <v>86400000</v>
      </c>
      <c r="G96" s="81"/>
      <c r="H96" s="82"/>
    </row>
    <row r="98" spans="3:6" ht="129.5" x14ac:dyDescent="0.45">
      <c r="C98" s="276" t="s">
        <v>33</v>
      </c>
      <c r="D98" s="52" t="s">
        <v>32</v>
      </c>
      <c r="E98" s="53"/>
    </row>
    <row r="99" spans="3:6" ht="37" x14ac:dyDescent="0.45">
      <c r="C99" s="277"/>
      <c r="D99" s="52" t="s">
        <v>34</v>
      </c>
      <c r="E99" s="53"/>
    </row>
    <row r="100" spans="3:6" ht="92.5" x14ac:dyDescent="0.35">
      <c r="C100" s="278" t="s">
        <v>36</v>
      </c>
      <c r="D100" s="52" t="s">
        <v>1788</v>
      </c>
      <c r="E100" s="54"/>
    </row>
    <row r="101" spans="3:6" ht="55.5" x14ac:dyDescent="0.35">
      <c r="C101" s="278"/>
      <c r="D101" s="52" t="s">
        <v>1789</v>
      </c>
      <c r="E101" s="54"/>
    </row>
    <row r="102" spans="3:6" ht="55.5" x14ac:dyDescent="0.35">
      <c r="C102" s="278"/>
      <c r="D102" s="52" t="s">
        <v>1790</v>
      </c>
      <c r="E102" s="54"/>
    </row>
    <row r="103" spans="3:6" ht="37" x14ac:dyDescent="0.35">
      <c r="C103" s="278"/>
      <c r="D103" s="52" t="s">
        <v>1791</v>
      </c>
      <c r="E103" s="54"/>
      <c r="F103" s="55"/>
    </row>
    <row r="104" spans="3:6" ht="55.5" x14ac:dyDescent="0.35">
      <c r="C104" s="278"/>
      <c r="D104" s="52" t="s">
        <v>35</v>
      </c>
      <c r="E104" s="54"/>
      <c r="F104" s="55"/>
    </row>
    <row r="105" spans="3:6" ht="55.5" x14ac:dyDescent="0.35">
      <c r="C105" s="278"/>
      <c r="D105" s="52" t="s">
        <v>1792</v>
      </c>
      <c r="E105" s="54"/>
      <c r="F105" s="56"/>
    </row>
    <row r="106" spans="3:6" ht="37" x14ac:dyDescent="0.35">
      <c r="C106" s="278" t="s">
        <v>48</v>
      </c>
      <c r="D106" s="52" t="s">
        <v>37</v>
      </c>
      <c r="E106" s="57"/>
    </row>
    <row r="107" spans="3:6" ht="55.5" x14ac:dyDescent="0.35">
      <c r="C107" s="278"/>
      <c r="D107" s="52" t="s">
        <v>47</v>
      </c>
      <c r="E107" s="57"/>
    </row>
    <row r="108" spans="3:6" ht="55.5" x14ac:dyDescent="0.35">
      <c r="C108" s="278"/>
      <c r="D108" s="52" t="s">
        <v>51</v>
      </c>
      <c r="E108" s="5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701"/>
  <sheetViews>
    <sheetView workbookViewId="0"/>
  </sheetViews>
  <sheetFormatPr defaultColWidth="9" defaultRowHeight="15.5" x14ac:dyDescent="0.35"/>
  <sheetData>
    <row r="1" spans="1:22" ht="28.5" x14ac:dyDescent="0.65">
      <c r="A1" s="281" t="s">
        <v>1793</v>
      </c>
      <c r="B1" s="282"/>
      <c r="C1" s="282"/>
      <c r="D1" s="282"/>
      <c r="E1" s="282"/>
      <c r="F1" s="282"/>
      <c r="G1" s="282"/>
      <c r="H1" s="282"/>
      <c r="I1" s="282"/>
      <c r="J1" s="282"/>
      <c r="K1" s="282"/>
      <c r="L1" s="282"/>
      <c r="M1" s="282"/>
      <c r="N1" s="282"/>
      <c r="O1" s="283"/>
    </row>
    <row r="2" spans="1:22" x14ac:dyDescent="0.35">
      <c r="A2" s="13" t="s">
        <v>1794</v>
      </c>
      <c r="B2" s="13" t="s">
        <v>1795</v>
      </c>
      <c r="C2" s="13" t="s">
        <v>1796</v>
      </c>
      <c r="D2" s="13" t="s">
        <v>1797</v>
      </c>
      <c r="E2" s="13" t="s">
        <v>1798</v>
      </c>
      <c r="F2" s="13" t="s">
        <v>1799</v>
      </c>
      <c r="G2" s="13" t="s">
        <v>1800</v>
      </c>
      <c r="H2" s="13" t="s">
        <v>79</v>
      </c>
      <c r="I2" s="13" t="s">
        <v>99</v>
      </c>
      <c r="J2" s="13" t="s">
        <v>1801</v>
      </c>
      <c r="K2" s="112" t="s">
        <v>1802</v>
      </c>
      <c r="L2" s="112" t="s">
        <v>1803</v>
      </c>
      <c r="M2" s="112" t="s">
        <v>1804</v>
      </c>
      <c r="N2" s="13" t="s">
        <v>80</v>
      </c>
      <c r="O2" s="13" t="s">
        <v>1805</v>
      </c>
      <c r="P2" s="113" t="s">
        <v>1806</v>
      </c>
      <c r="S2" s="113"/>
      <c r="T2" s="113"/>
      <c r="U2" s="113"/>
      <c r="V2" s="113"/>
    </row>
    <row r="3" spans="1:22" ht="29" x14ac:dyDescent="0.35">
      <c r="A3" s="114"/>
      <c r="B3" s="115"/>
      <c r="C3" s="115"/>
      <c r="D3" s="115"/>
      <c r="E3" s="114"/>
      <c r="F3" s="114"/>
      <c r="G3" s="116" t="s">
        <v>1557</v>
      </c>
      <c r="H3" s="117" t="s">
        <v>1557</v>
      </c>
      <c r="I3" s="118"/>
      <c r="J3" s="119"/>
      <c r="K3" s="120"/>
      <c r="L3" s="120"/>
      <c r="M3" s="120"/>
      <c r="N3" s="119"/>
      <c r="O3" s="115"/>
      <c r="P3" s="121"/>
      <c r="S3" s="115"/>
      <c r="T3" s="122"/>
      <c r="U3" s="115"/>
      <c r="V3" s="115"/>
    </row>
    <row r="4" spans="1:22" ht="56" x14ac:dyDescent="0.35">
      <c r="A4" s="114" t="s">
        <v>1558</v>
      </c>
      <c r="B4" s="115"/>
      <c r="C4" s="115"/>
      <c r="D4" s="115"/>
      <c r="E4" s="115"/>
      <c r="F4" s="115"/>
      <c r="G4" s="123"/>
      <c r="H4" s="124" t="s">
        <v>1807</v>
      </c>
      <c r="I4" s="118">
        <v>4</v>
      </c>
      <c r="J4" s="119" t="s">
        <v>820</v>
      </c>
      <c r="K4" s="13">
        <v>297000</v>
      </c>
      <c r="L4" s="120" t="e">
        <f>#REF!*#REF!</f>
        <v>#REF!</v>
      </c>
      <c r="M4" s="120"/>
      <c r="N4" s="119"/>
      <c r="O4" s="115"/>
      <c r="P4" s="125"/>
      <c r="S4" s="115"/>
      <c r="T4" s="122"/>
      <c r="U4" s="115"/>
      <c r="V4" s="115"/>
    </row>
    <row r="5" spans="1:22" ht="56" x14ac:dyDescent="0.35">
      <c r="A5" s="114" t="s">
        <v>1558</v>
      </c>
      <c r="B5" s="115"/>
      <c r="C5" s="115"/>
      <c r="D5" s="115"/>
      <c r="E5" s="115"/>
      <c r="F5" s="115"/>
      <c r="G5" s="123"/>
      <c r="H5" s="124" t="s">
        <v>1808</v>
      </c>
      <c r="I5" s="118">
        <v>3</v>
      </c>
      <c r="J5" s="119" t="s">
        <v>820</v>
      </c>
      <c r="K5" s="13">
        <v>252000</v>
      </c>
      <c r="L5" s="120" t="e">
        <f>#REF!*#REF!</f>
        <v>#REF!</v>
      </c>
      <c r="M5" s="120"/>
      <c r="N5" s="119"/>
      <c r="O5" s="115"/>
      <c r="P5" s="125"/>
      <c r="S5" s="115"/>
      <c r="T5" s="122"/>
      <c r="U5" s="115"/>
      <c r="V5" s="115"/>
    </row>
    <row r="6" spans="1:22" ht="18.5" x14ac:dyDescent="0.35">
      <c r="A6" s="114" t="s">
        <v>1558</v>
      </c>
      <c r="B6" s="115"/>
      <c r="C6" s="115"/>
      <c r="D6" s="115"/>
      <c r="E6" s="115"/>
      <c r="F6" s="115"/>
      <c r="G6" s="123"/>
      <c r="H6" s="124" t="s">
        <v>1809</v>
      </c>
      <c r="I6" s="118">
        <v>7</v>
      </c>
      <c r="J6" s="119" t="s">
        <v>820</v>
      </c>
      <c r="K6" s="13">
        <v>133200</v>
      </c>
      <c r="L6" s="120" t="e">
        <f>#REF!*#REF!</f>
        <v>#REF!</v>
      </c>
      <c r="M6" s="120"/>
      <c r="N6" s="119"/>
      <c r="O6" s="115"/>
      <c r="P6" s="125"/>
      <c r="S6" s="115"/>
      <c r="T6" s="122"/>
      <c r="U6" s="115"/>
      <c r="V6" s="115"/>
    </row>
    <row r="7" spans="1:22" ht="28" x14ac:dyDescent="0.35">
      <c r="A7" s="114" t="s">
        <v>1558</v>
      </c>
      <c r="B7" s="115"/>
      <c r="C7" s="115"/>
      <c r="D7" s="115"/>
      <c r="E7" s="115"/>
      <c r="F7" s="115"/>
      <c r="G7" s="123"/>
      <c r="H7" s="124" t="s">
        <v>1810</v>
      </c>
      <c r="I7" s="118">
        <v>4</v>
      </c>
      <c r="J7" s="119" t="s">
        <v>820</v>
      </c>
      <c r="K7" s="13">
        <v>144000</v>
      </c>
      <c r="L7" s="120" t="e">
        <f>#REF!*#REF!</f>
        <v>#REF!</v>
      </c>
      <c r="M7" s="120"/>
      <c r="N7" s="119"/>
      <c r="O7" s="115"/>
      <c r="P7" s="125"/>
      <c r="S7" s="115"/>
      <c r="T7" s="122"/>
      <c r="U7" s="115"/>
      <c r="V7" s="115"/>
    </row>
    <row r="8" spans="1:22" ht="56" x14ac:dyDescent="0.35">
      <c r="A8" s="114" t="s">
        <v>1558</v>
      </c>
      <c r="B8" s="115"/>
      <c r="C8" s="115"/>
      <c r="D8" s="115"/>
      <c r="E8" s="115"/>
      <c r="F8" s="115"/>
      <c r="G8" s="123"/>
      <c r="H8" s="124" t="s">
        <v>1811</v>
      </c>
      <c r="I8" s="118">
        <v>21</v>
      </c>
      <c r="J8" s="119" t="s">
        <v>820</v>
      </c>
      <c r="K8" s="13">
        <v>73800</v>
      </c>
      <c r="L8" s="120" t="e">
        <f>#REF!*#REF!</f>
        <v>#REF!</v>
      </c>
      <c r="M8" s="120"/>
      <c r="N8" s="119"/>
      <c r="O8" s="115"/>
      <c r="P8" s="125"/>
      <c r="S8" s="115"/>
      <c r="T8" s="122"/>
      <c r="U8" s="115"/>
      <c r="V8" s="115"/>
    </row>
    <row r="9" spans="1:22" ht="56" x14ac:dyDescent="0.35">
      <c r="A9" s="114" t="s">
        <v>1558</v>
      </c>
      <c r="B9" s="115"/>
      <c r="C9" s="115"/>
      <c r="D9" s="115"/>
      <c r="E9" s="115"/>
      <c r="F9" s="115"/>
      <c r="G9" s="123"/>
      <c r="H9" s="124" t="s">
        <v>1812</v>
      </c>
      <c r="I9" s="118">
        <v>18</v>
      </c>
      <c r="J9" s="119" t="s">
        <v>820</v>
      </c>
      <c r="K9" s="13">
        <v>66600</v>
      </c>
      <c r="L9" s="120" t="e">
        <f>#REF!*#REF!</f>
        <v>#REF!</v>
      </c>
      <c r="M9" s="120"/>
      <c r="N9" s="119"/>
      <c r="O9" s="115"/>
      <c r="P9" s="125"/>
      <c r="S9" s="115"/>
      <c r="T9" s="122"/>
      <c r="U9" s="115"/>
      <c r="V9" s="115"/>
    </row>
    <row r="10" spans="1:22" ht="28" x14ac:dyDescent="0.35">
      <c r="A10" s="114" t="s">
        <v>1558</v>
      </c>
      <c r="B10" s="115"/>
      <c r="C10" s="115"/>
      <c r="D10" s="115"/>
      <c r="E10" s="115"/>
      <c r="F10" s="115"/>
      <c r="G10" s="123"/>
      <c r="H10" s="124" t="s">
        <v>1813</v>
      </c>
      <c r="I10" s="118">
        <v>20</v>
      </c>
      <c r="J10" s="119" t="s">
        <v>820</v>
      </c>
      <c r="K10" s="13">
        <v>46800</v>
      </c>
      <c r="L10" s="120" t="e">
        <f>#REF!*#REF!</f>
        <v>#REF!</v>
      </c>
      <c r="M10" s="120"/>
      <c r="N10" s="119"/>
      <c r="O10" s="115"/>
      <c r="P10" s="125"/>
      <c r="S10" s="115"/>
      <c r="T10" s="122"/>
      <c r="U10" s="115"/>
      <c r="V10" s="115"/>
    </row>
    <row r="11" spans="1:22" ht="28" x14ac:dyDescent="0.35">
      <c r="A11" s="114" t="s">
        <v>1558</v>
      </c>
      <c r="B11" s="115"/>
      <c r="C11" s="115"/>
      <c r="D11" s="115"/>
      <c r="E11" s="115"/>
      <c r="F11" s="115"/>
      <c r="G11" s="123"/>
      <c r="H11" s="124" t="s">
        <v>1814</v>
      </c>
      <c r="I11" s="118">
        <v>15</v>
      </c>
      <c r="J11" s="119" t="s">
        <v>820</v>
      </c>
      <c r="K11" s="13">
        <v>16200</v>
      </c>
      <c r="L11" s="120" t="e">
        <f>#REF!*#REF!</f>
        <v>#REF!</v>
      </c>
      <c r="M11" s="120" t="e">
        <f>SUM(L4:L11)</f>
        <v>#REF!</v>
      </c>
      <c r="N11" s="119"/>
      <c r="O11" s="115"/>
      <c r="P11" s="125"/>
      <c r="S11" s="115"/>
      <c r="T11" s="122"/>
      <c r="U11" s="115"/>
      <c r="V11" s="115"/>
    </row>
    <row r="12" spans="1:22" ht="58" x14ac:dyDescent="0.35">
      <c r="A12" s="114"/>
      <c r="B12" s="115"/>
      <c r="C12" s="115"/>
      <c r="D12" s="115"/>
      <c r="E12" s="114"/>
      <c r="F12" s="114"/>
      <c r="G12" s="123" t="s">
        <v>1815</v>
      </c>
      <c r="H12" s="117" t="s">
        <v>1583</v>
      </c>
      <c r="I12" s="118"/>
      <c r="J12" s="119"/>
      <c r="K12" s="120"/>
      <c r="L12" s="120"/>
      <c r="M12" s="120"/>
      <c r="N12" s="119"/>
      <c r="O12" s="115"/>
      <c r="P12" s="121"/>
    </row>
    <row r="13" spans="1:22" ht="350" x14ac:dyDescent="0.35">
      <c r="A13" s="114"/>
      <c r="B13" s="115"/>
      <c r="C13" s="115"/>
      <c r="D13" s="115"/>
      <c r="E13" s="114"/>
      <c r="F13" s="114"/>
      <c r="G13" s="116"/>
      <c r="H13" s="124" t="s">
        <v>1816</v>
      </c>
      <c r="I13" s="118"/>
      <c r="J13" s="119" t="s">
        <v>15</v>
      </c>
      <c r="K13" s="120"/>
      <c r="L13" s="120"/>
      <c r="M13" s="120"/>
      <c r="N13" s="119"/>
      <c r="O13" s="115"/>
    </row>
    <row r="14" spans="1:22" ht="84" x14ac:dyDescent="0.35">
      <c r="A14" s="114" t="s">
        <v>1558</v>
      </c>
      <c r="B14" s="115"/>
      <c r="C14" s="115"/>
      <c r="D14" s="115"/>
      <c r="E14" s="115"/>
      <c r="F14" s="115"/>
      <c r="G14" s="123"/>
      <c r="H14" s="124" t="s">
        <v>1817</v>
      </c>
      <c r="I14" s="118">
        <v>2</v>
      </c>
      <c r="J14" s="119" t="s">
        <v>820</v>
      </c>
      <c r="K14" s="120">
        <v>30000</v>
      </c>
      <c r="L14" s="120" t="e">
        <f>#REF!*#REF!</f>
        <v>#REF!</v>
      </c>
      <c r="M14" s="120"/>
      <c r="N14" s="119"/>
      <c r="O14" s="115"/>
      <c r="P14" s="121"/>
    </row>
    <row r="15" spans="1:22" x14ac:dyDescent="0.35">
      <c r="A15" s="115"/>
      <c r="B15" s="115"/>
      <c r="C15" s="115"/>
      <c r="D15" s="115"/>
      <c r="E15" s="115" t="str">
        <f t="shared" ref="E15:E78" si="0">LEFT(D15, 2)</f>
        <v/>
      </c>
      <c r="F15" s="115" t="str">
        <f t="shared" ref="F15:F78" si="1">MID(D15, 4, 3)</f>
        <v/>
      </c>
      <c r="G15" s="116" t="s">
        <v>1818</v>
      </c>
      <c r="H15" s="126" t="s">
        <v>1585</v>
      </c>
      <c r="I15" s="118"/>
      <c r="J15" s="119"/>
      <c r="K15" s="120"/>
      <c r="L15" s="120"/>
      <c r="M15" s="120"/>
      <c r="N15" s="119"/>
      <c r="O15" s="115"/>
      <c r="P15" s="115"/>
    </row>
    <row r="16" spans="1:22" ht="116" x14ac:dyDescent="0.35">
      <c r="A16" s="115" t="s">
        <v>1558</v>
      </c>
      <c r="B16" s="115"/>
      <c r="C16" s="115"/>
      <c r="D16" s="115"/>
      <c r="E16" s="115" t="str">
        <f t="shared" si="0"/>
        <v/>
      </c>
      <c r="F16" s="115" t="str">
        <f t="shared" si="1"/>
        <v/>
      </c>
      <c r="G16" s="123"/>
      <c r="H16" s="127" t="s">
        <v>716</v>
      </c>
      <c r="I16" s="118">
        <v>212</v>
      </c>
      <c r="J16" s="119" t="s">
        <v>820</v>
      </c>
      <c r="K16" s="120">
        <v>700</v>
      </c>
      <c r="L16" s="120" t="e">
        <f>#REF!*#REF!</f>
        <v>#REF!</v>
      </c>
      <c r="M16" s="120"/>
      <c r="N16" s="119"/>
      <c r="O16" s="115"/>
      <c r="P16" s="115"/>
    </row>
    <row r="17" spans="1:16" ht="87" x14ac:dyDescent="0.35">
      <c r="A17" s="115" t="s">
        <v>1558</v>
      </c>
      <c r="B17" s="115"/>
      <c r="C17" s="115"/>
      <c r="D17" s="115"/>
      <c r="E17" s="115" t="str">
        <f t="shared" si="0"/>
        <v/>
      </c>
      <c r="F17" s="115" t="str">
        <f t="shared" si="1"/>
        <v/>
      </c>
      <c r="G17" s="116"/>
      <c r="H17" s="127" t="s">
        <v>717</v>
      </c>
      <c r="I17" s="118">
        <v>1</v>
      </c>
      <c r="J17" s="119" t="s">
        <v>820</v>
      </c>
      <c r="K17" s="120">
        <v>27000</v>
      </c>
      <c r="L17" s="120" t="e">
        <f>#REF!*#REF!</f>
        <v>#REF!</v>
      </c>
      <c r="M17" s="120"/>
      <c r="N17" s="119"/>
      <c r="O17" s="115"/>
      <c r="P17" s="115"/>
    </row>
    <row r="18" spans="1:16" ht="101.5" x14ac:dyDescent="0.35">
      <c r="A18" s="115" t="s">
        <v>1558</v>
      </c>
      <c r="B18" s="115"/>
      <c r="C18" s="115"/>
      <c r="D18" s="115"/>
      <c r="E18" s="115" t="str">
        <f t="shared" si="0"/>
        <v/>
      </c>
      <c r="F18" s="115" t="str">
        <f t="shared" si="1"/>
        <v/>
      </c>
      <c r="G18" s="123"/>
      <c r="H18" s="127" t="s">
        <v>718</v>
      </c>
      <c r="I18" s="118">
        <v>4</v>
      </c>
      <c r="J18" s="119" t="s">
        <v>820</v>
      </c>
      <c r="K18" s="120">
        <v>15000</v>
      </c>
      <c r="L18" s="120" t="e">
        <f>#REF!*#REF!</f>
        <v>#REF!</v>
      </c>
      <c r="M18" s="120"/>
      <c r="N18" s="119"/>
      <c r="O18" s="115"/>
      <c r="P18" s="115"/>
    </row>
    <row r="19" spans="1:16" ht="116" x14ac:dyDescent="0.35">
      <c r="A19" s="115" t="s">
        <v>1558</v>
      </c>
      <c r="B19" s="115"/>
      <c r="C19" s="115"/>
      <c r="D19" s="115"/>
      <c r="E19" s="115" t="str">
        <f t="shared" si="0"/>
        <v/>
      </c>
      <c r="F19" s="115" t="str">
        <f t="shared" si="1"/>
        <v/>
      </c>
      <c r="G19" s="116"/>
      <c r="H19" s="127" t="s">
        <v>719</v>
      </c>
      <c r="I19" s="118">
        <v>212</v>
      </c>
      <c r="J19" s="119" t="s">
        <v>820</v>
      </c>
      <c r="K19" s="120">
        <v>700</v>
      </c>
      <c r="L19" s="120" t="e">
        <f>#REF!*#REF!</f>
        <v>#REF!</v>
      </c>
      <c r="M19" s="120" t="e">
        <f>SUM(L14:L19)</f>
        <v>#REF!</v>
      </c>
      <c r="N19" s="119"/>
      <c r="O19" s="115"/>
      <c r="P19" s="115"/>
    </row>
    <row r="20" spans="1:16" ht="29" x14ac:dyDescent="0.35">
      <c r="A20" s="115"/>
      <c r="B20" s="115"/>
      <c r="C20" s="115"/>
      <c r="D20" s="115"/>
      <c r="E20" s="115" t="str">
        <f t="shared" si="0"/>
        <v/>
      </c>
      <c r="F20" s="115" t="str">
        <f t="shared" si="1"/>
        <v/>
      </c>
      <c r="G20" s="123" t="s">
        <v>1815</v>
      </c>
      <c r="H20" s="117" t="s">
        <v>1587</v>
      </c>
      <c r="I20" s="118"/>
      <c r="J20" s="119"/>
      <c r="K20" s="120"/>
      <c r="L20" s="120"/>
      <c r="M20" s="120"/>
      <c r="N20" s="119"/>
      <c r="O20" s="115"/>
      <c r="P20" s="115"/>
    </row>
    <row r="21" spans="1:16" ht="392" x14ac:dyDescent="0.35">
      <c r="A21" s="115" t="s">
        <v>1558</v>
      </c>
      <c r="B21" s="115"/>
      <c r="C21" s="115"/>
      <c r="D21" s="115"/>
      <c r="E21" s="115" t="str">
        <f t="shared" si="0"/>
        <v/>
      </c>
      <c r="F21" s="115" t="str">
        <f t="shared" si="1"/>
        <v/>
      </c>
      <c r="G21" s="116"/>
      <c r="H21" s="124" t="s">
        <v>1819</v>
      </c>
      <c r="I21" s="118"/>
      <c r="J21" s="119" t="s">
        <v>15</v>
      </c>
      <c r="K21" s="120"/>
      <c r="L21" s="120"/>
      <c r="M21" s="120"/>
      <c r="N21" s="119"/>
      <c r="O21" s="115"/>
      <c r="P21" s="115"/>
    </row>
    <row r="22" spans="1:16" ht="112" x14ac:dyDescent="0.35">
      <c r="A22" s="115" t="s">
        <v>1558</v>
      </c>
      <c r="B22" s="115"/>
      <c r="C22" s="115"/>
      <c r="D22" s="115"/>
      <c r="E22" s="115" t="str">
        <f t="shared" si="0"/>
        <v/>
      </c>
      <c r="F22" s="115" t="str">
        <f t="shared" si="1"/>
        <v/>
      </c>
      <c r="G22" s="123"/>
      <c r="H22" s="124" t="s">
        <v>731</v>
      </c>
      <c r="I22" s="118">
        <v>1</v>
      </c>
      <c r="J22" s="119" t="s">
        <v>820</v>
      </c>
      <c r="K22" s="120">
        <v>40000</v>
      </c>
      <c r="L22" s="120" t="e">
        <f>#REF!*#REF!</f>
        <v>#REF!</v>
      </c>
      <c r="M22" s="120"/>
      <c r="N22" s="119"/>
      <c r="O22" s="115"/>
      <c r="P22" s="115"/>
    </row>
    <row r="23" spans="1:16" ht="126" x14ac:dyDescent="0.35">
      <c r="A23" s="115" t="s">
        <v>1558</v>
      </c>
      <c r="B23" s="115"/>
      <c r="C23" s="115"/>
      <c r="D23" s="115"/>
      <c r="E23" s="115" t="str">
        <f t="shared" si="0"/>
        <v/>
      </c>
      <c r="F23" s="115" t="str">
        <f t="shared" si="1"/>
        <v/>
      </c>
      <c r="G23" s="116"/>
      <c r="H23" s="124" t="s">
        <v>732</v>
      </c>
      <c r="I23" s="118">
        <v>1</v>
      </c>
      <c r="J23" s="119" t="s">
        <v>820</v>
      </c>
      <c r="K23" s="120">
        <v>100000</v>
      </c>
      <c r="L23" s="120" t="e">
        <f>#REF!*#REF!</f>
        <v>#REF!</v>
      </c>
      <c r="M23" s="120"/>
      <c r="N23" s="119"/>
      <c r="O23" s="115"/>
      <c r="P23" s="115"/>
    </row>
    <row r="24" spans="1:16" ht="112" x14ac:dyDescent="0.35">
      <c r="A24" s="115" t="s">
        <v>1558</v>
      </c>
      <c r="B24" s="115"/>
      <c r="C24" s="115"/>
      <c r="D24" s="115"/>
      <c r="E24" s="115" t="str">
        <f t="shared" si="0"/>
        <v/>
      </c>
      <c r="F24" s="115" t="str">
        <f t="shared" si="1"/>
        <v/>
      </c>
      <c r="G24" s="123"/>
      <c r="H24" s="124" t="s">
        <v>1820</v>
      </c>
      <c r="I24" s="118">
        <v>1</v>
      </c>
      <c r="J24" s="119" t="s">
        <v>820</v>
      </c>
      <c r="K24" s="120">
        <v>120000</v>
      </c>
      <c r="L24" s="120" t="e">
        <f>#REF!*#REF!</f>
        <v>#REF!</v>
      </c>
      <c r="M24" s="120" t="e">
        <f>SUM(L22:L24)</f>
        <v>#REF!</v>
      </c>
      <c r="N24" s="119"/>
      <c r="O24" s="115"/>
      <c r="P24" s="115"/>
    </row>
    <row r="25" spans="1:16" ht="29" x14ac:dyDescent="0.35">
      <c r="A25" s="115"/>
      <c r="B25" s="115"/>
      <c r="C25" s="115"/>
      <c r="D25" s="115"/>
      <c r="E25" s="115" t="str">
        <f t="shared" si="0"/>
        <v/>
      </c>
      <c r="F25" s="115" t="str">
        <f t="shared" si="1"/>
        <v/>
      </c>
      <c r="G25" s="116" t="s">
        <v>1815</v>
      </c>
      <c r="H25" s="117" t="s">
        <v>1588</v>
      </c>
      <c r="I25" s="118"/>
      <c r="J25" s="119"/>
      <c r="K25" s="120"/>
      <c r="L25" s="120"/>
      <c r="M25" s="120"/>
      <c r="N25" s="119"/>
      <c r="O25" s="115"/>
      <c r="P25" s="115"/>
    </row>
    <row r="26" spans="1:16" ht="364" x14ac:dyDescent="0.35">
      <c r="A26" s="115" t="s">
        <v>1558</v>
      </c>
      <c r="B26" s="115"/>
      <c r="C26" s="115"/>
      <c r="D26" s="115"/>
      <c r="E26" s="115" t="str">
        <f t="shared" si="0"/>
        <v/>
      </c>
      <c r="F26" s="115" t="str">
        <f t="shared" si="1"/>
        <v/>
      </c>
      <c r="G26" s="123"/>
      <c r="H26" s="124" t="s">
        <v>1821</v>
      </c>
      <c r="I26" s="118"/>
      <c r="J26" s="119" t="s">
        <v>15</v>
      </c>
      <c r="K26" s="120"/>
      <c r="L26" s="120"/>
      <c r="M26" s="120"/>
      <c r="N26" s="119"/>
      <c r="O26" s="115"/>
      <c r="P26" s="115"/>
    </row>
    <row r="27" spans="1:16" ht="28" x14ac:dyDescent="0.35">
      <c r="A27" s="115" t="s">
        <v>1558</v>
      </c>
      <c r="B27" s="115"/>
      <c r="C27" s="115"/>
      <c r="D27" s="115"/>
      <c r="E27" s="115" t="str">
        <f t="shared" si="0"/>
        <v/>
      </c>
      <c r="F27" s="115" t="str">
        <f t="shared" si="1"/>
        <v/>
      </c>
      <c r="G27" s="116"/>
      <c r="H27" s="124" t="s">
        <v>734</v>
      </c>
      <c r="I27" s="118">
        <v>1</v>
      </c>
      <c r="J27" s="119" t="s">
        <v>820</v>
      </c>
      <c r="K27" s="120">
        <v>110000</v>
      </c>
      <c r="L27" s="120" t="e">
        <f>#REF!*#REF!</f>
        <v>#REF!</v>
      </c>
      <c r="M27" s="120"/>
      <c r="N27" s="119"/>
      <c r="O27" s="115"/>
      <c r="P27" s="115"/>
    </row>
    <row r="28" spans="1:16" ht="28" x14ac:dyDescent="0.35">
      <c r="A28" s="115" t="s">
        <v>1558</v>
      </c>
      <c r="B28" s="115"/>
      <c r="C28" s="115"/>
      <c r="D28" s="115"/>
      <c r="E28" s="115" t="str">
        <f t="shared" si="0"/>
        <v/>
      </c>
      <c r="F28" s="115" t="str">
        <f t="shared" si="1"/>
        <v/>
      </c>
      <c r="G28" s="123"/>
      <c r="H28" s="124" t="s">
        <v>735</v>
      </c>
      <c r="I28" s="118">
        <v>1</v>
      </c>
      <c r="J28" s="119" t="s">
        <v>820</v>
      </c>
      <c r="K28" s="120">
        <v>110000</v>
      </c>
      <c r="L28" s="120" t="e">
        <f>#REF!*#REF!</f>
        <v>#REF!</v>
      </c>
      <c r="M28" s="120"/>
      <c r="N28" s="119"/>
      <c r="O28" s="115"/>
      <c r="P28" s="115"/>
    </row>
    <row r="29" spans="1:16" ht="28" x14ac:dyDescent="0.35">
      <c r="A29" s="115" t="s">
        <v>1558</v>
      </c>
      <c r="B29" s="115"/>
      <c r="C29" s="115"/>
      <c r="D29" s="115"/>
      <c r="E29" s="115" t="str">
        <f t="shared" si="0"/>
        <v/>
      </c>
      <c r="F29" s="115" t="str">
        <f t="shared" si="1"/>
        <v/>
      </c>
      <c r="G29" s="116"/>
      <c r="H29" s="124" t="s">
        <v>736</v>
      </c>
      <c r="I29" s="118">
        <v>1</v>
      </c>
      <c r="J29" s="119" t="s">
        <v>820</v>
      </c>
      <c r="K29" s="120">
        <v>110000</v>
      </c>
      <c r="L29" s="120" t="e">
        <f>#REF!*#REF!</f>
        <v>#REF!</v>
      </c>
      <c r="M29" s="120"/>
      <c r="N29" s="119"/>
      <c r="O29" s="115"/>
      <c r="P29" s="115"/>
    </row>
    <row r="30" spans="1:16" ht="42" x14ac:dyDescent="0.35">
      <c r="A30" s="115" t="s">
        <v>1558</v>
      </c>
      <c r="B30" s="115"/>
      <c r="C30" s="115"/>
      <c r="D30" s="115"/>
      <c r="E30" s="115" t="str">
        <f t="shared" si="0"/>
        <v/>
      </c>
      <c r="F30" s="115" t="str">
        <f t="shared" si="1"/>
        <v/>
      </c>
      <c r="G30" s="123"/>
      <c r="H30" s="124" t="s">
        <v>737</v>
      </c>
      <c r="I30" s="118">
        <v>1</v>
      </c>
      <c r="J30" s="119" t="s">
        <v>820</v>
      </c>
      <c r="K30" s="120">
        <v>110000</v>
      </c>
      <c r="L30" s="120" t="e">
        <f>#REF!*#REF!</f>
        <v>#REF!</v>
      </c>
      <c r="M30" s="120"/>
      <c r="N30" s="119"/>
      <c r="O30" s="115"/>
      <c r="P30" s="115"/>
    </row>
    <row r="31" spans="1:16" ht="42" x14ac:dyDescent="0.35">
      <c r="A31" s="115" t="s">
        <v>1558</v>
      </c>
      <c r="B31" s="115"/>
      <c r="C31" s="115"/>
      <c r="D31" s="115"/>
      <c r="E31" s="115" t="str">
        <f t="shared" si="0"/>
        <v/>
      </c>
      <c r="F31" s="115" t="str">
        <f t="shared" si="1"/>
        <v/>
      </c>
      <c r="G31" s="116"/>
      <c r="H31" s="124" t="s">
        <v>738</v>
      </c>
      <c r="I31" s="118">
        <v>1</v>
      </c>
      <c r="J31" s="119" t="s">
        <v>820</v>
      </c>
      <c r="K31" s="120">
        <v>110000</v>
      </c>
      <c r="L31" s="120" t="e">
        <f>#REF!*#REF!</f>
        <v>#REF!</v>
      </c>
      <c r="M31" s="120"/>
      <c r="N31" s="119"/>
      <c r="O31" s="115"/>
      <c r="P31" s="115"/>
    </row>
    <row r="32" spans="1:16" ht="42" x14ac:dyDescent="0.35">
      <c r="A32" s="115" t="s">
        <v>1558</v>
      </c>
      <c r="B32" s="115"/>
      <c r="C32" s="115"/>
      <c r="D32" s="115"/>
      <c r="E32" s="115" t="str">
        <f t="shared" si="0"/>
        <v/>
      </c>
      <c r="F32" s="115" t="str">
        <f t="shared" si="1"/>
        <v/>
      </c>
      <c r="G32" s="123"/>
      <c r="H32" s="124" t="s">
        <v>739</v>
      </c>
      <c r="I32" s="118">
        <v>1</v>
      </c>
      <c r="J32" s="119" t="s">
        <v>820</v>
      </c>
      <c r="K32" s="120">
        <v>110000</v>
      </c>
      <c r="L32" s="120" t="e">
        <f>#REF!*#REF!</f>
        <v>#REF!</v>
      </c>
      <c r="M32" s="120"/>
      <c r="N32" s="119"/>
      <c r="O32" s="115"/>
      <c r="P32" s="115"/>
    </row>
    <row r="33" spans="1:16" ht="42" x14ac:dyDescent="0.35">
      <c r="A33" s="115" t="s">
        <v>1558</v>
      </c>
      <c r="B33" s="115"/>
      <c r="C33" s="115"/>
      <c r="D33" s="115"/>
      <c r="E33" s="115" t="str">
        <f t="shared" si="0"/>
        <v/>
      </c>
      <c r="F33" s="115" t="str">
        <f t="shared" si="1"/>
        <v/>
      </c>
      <c r="G33" s="116"/>
      <c r="H33" s="124" t="s">
        <v>740</v>
      </c>
      <c r="I33" s="118">
        <v>1</v>
      </c>
      <c r="J33" s="119" t="s">
        <v>820</v>
      </c>
      <c r="K33" s="120">
        <v>110000</v>
      </c>
      <c r="L33" s="120" t="e">
        <f>#REF!*#REF!</f>
        <v>#REF!</v>
      </c>
      <c r="M33" s="120"/>
      <c r="N33" s="119"/>
      <c r="O33" s="115"/>
      <c r="P33" s="115"/>
    </row>
    <row r="34" spans="1:16" ht="42" x14ac:dyDescent="0.35">
      <c r="A34" s="115" t="s">
        <v>1558</v>
      </c>
      <c r="B34" s="115"/>
      <c r="C34" s="115"/>
      <c r="D34" s="115"/>
      <c r="E34" s="115" t="str">
        <f t="shared" si="0"/>
        <v/>
      </c>
      <c r="F34" s="115" t="str">
        <f t="shared" si="1"/>
        <v/>
      </c>
      <c r="G34" s="123"/>
      <c r="H34" s="124" t="s">
        <v>741</v>
      </c>
      <c r="I34" s="118">
        <v>1</v>
      </c>
      <c r="J34" s="119" t="s">
        <v>820</v>
      </c>
      <c r="K34" s="120">
        <v>17000</v>
      </c>
      <c r="L34" s="120" t="e">
        <f>#REF!*#REF!</f>
        <v>#REF!</v>
      </c>
      <c r="M34" s="120"/>
      <c r="N34" s="119"/>
      <c r="O34" s="115"/>
      <c r="P34" s="115"/>
    </row>
    <row r="35" spans="1:16" ht="42" x14ac:dyDescent="0.35">
      <c r="A35" s="115" t="s">
        <v>1558</v>
      </c>
      <c r="B35" s="115"/>
      <c r="C35" s="115"/>
      <c r="D35" s="115"/>
      <c r="E35" s="115" t="str">
        <f t="shared" si="0"/>
        <v/>
      </c>
      <c r="F35" s="115" t="str">
        <f t="shared" si="1"/>
        <v/>
      </c>
      <c r="G35" s="116"/>
      <c r="H35" s="124" t="s">
        <v>742</v>
      </c>
      <c r="I35" s="118">
        <v>1</v>
      </c>
      <c r="J35" s="119" t="s">
        <v>820</v>
      </c>
      <c r="K35" s="120">
        <v>17000</v>
      </c>
      <c r="L35" s="120" t="e">
        <f>#REF!*#REF!</f>
        <v>#REF!</v>
      </c>
      <c r="M35" s="120"/>
      <c r="N35" s="119"/>
      <c r="O35" s="115"/>
      <c r="P35" s="115"/>
    </row>
    <row r="36" spans="1:16" ht="42" x14ac:dyDescent="0.35">
      <c r="A36" s="115" t="s">
        <v>1558</v>
      </c>
      <c r="B36" s="115"/>
      <c r="C36" s="115"/>
      <c r="D36" s="115"/>
      <c r="E36" s="115" t="str">
        <f t="shared" si="0"/>
        <v/>
      </c>
      <c r="F36" s="115" t="str">
        <f t="shared" si="1"/>
        <v/>
      </c>
      <c r="G36" s="123"/>
      <c r="H36" s="124" t="s">
        <v>743</v>
      </c>
      <c r="I36" s="118">
        <v>1</v>
      </c>
      <c r="J36" s="119" t="s">
        <v>820</v>
      </c>
      <c r="K36" s="120">
        <v>17000</v>
      </c>
      <c r="L36" s="120" t="e">
        <f>#REF!*#REF!</f>
        <v>#REF!</v>
      </c>
      <c r="M36" s="120"/>
      <c r="N36" s="119"/>
      <c r="O36" s="115"/>
      <c r="P36" s="115"/>
    </row>
    <row r="37" spans="1:16" ht="42" x14ac:dyDescent="0.35">
      <c r="A37" s="115" t="s">
        <v>1558</v>
      </c>
      <c r="B37" s="115"/>
      <c r="C37" s="115"/>
      <c r="D37" s="115"/>
      <c r="E37" s="115" t="str">
        <f t="shared" si="0"/>
        <v/>
      </c>
      <c r="F37" s="115" t="str">
        <f t="shared" si="1"/>
        <v/>
      </c>
      <c r="G37" s="116"/>
      <c r="H37" s="124" t="s">
        <v>737</v>
      </c>
      <c r="I37" s="118">
        <v>1</v>
      </c>
      <c r="J37" s="119" t="s">
        <v>820</v>
      </c>
      <c r="K37" s="120">
        <v>17000</v>
      </c>
      <c r="L37" s="120" t="e">
        <f>#REF!*#REF!</f>
        <v>#REF!</v>
      </c>
      <c r="M37" s="120"/>
      <c r="N37" s="119"/>
      <c r="O37" s="115"/>
      <c r="P37" s="115"/>
    </row>
    <row r="38" spans="1:16" ht="42" x14ac:dyDescent="0.35">
      <c r="A38" s="115" t="s">
        <v>1558</v>
      </c>
      <c r="B38" s="115"/>
      <c r="C38" s="115"/>
      <c r="D38" s="115"/>
      <c r="E38" s="115" t="str">
        <f t="shared" si="0"/>
        <v/>
      </c>
      <c r="F38" s="115" t="str">
        <f t="shared" si="1"/>
        <v/>
      </c>
      <c r="G38" s="123"/>
      <c r="H38" s="124" t="s">
        <v>738</v>
      </c>
      <c r="I38" s="118">
        <v>1</v>
      </c>
      <c r="J38" s="119" t="s">
        <v>820</v>
      </c>
      <c r="K38" s="120">
        <v>17000</v>
      </c>
      <c r="L38" s="120" t="e">
        <f>#REF!*#REF!</f>
        <v>#REF!</v>
      </c>
      <c r="M38" s="120"/>
      <c r="N38" s="119"/>
      <c r="O38" s="115"/>
      <c r="P38" s="115"/>
    </row>
    <row r="39" spans="1:16" ht="56" x14ac:dyDescent="0.35">
      <c r="A39" s="115" t="s">
        <v>1558</v>
      </c>
      <c r="B39" s="115"/>
      <c r="C39" s="115"/>
      <c r="D39" s="115"/>
      <c r="E39" s="115" t="str">
        <f t="shared" si="0"/>
        <v/>
      </c>
      <c r="F39" s="115" t="str">
        <f t="shared" si="1"/>
        <v/>
      </c>
      <c r="G39" s="116"/>
      <c r="H39" s="124" t="s">
        <v>744</v>
      </c>
      <c r="I39" s="118">
        <v>1</v>
      </c>
      <c r="J39" s="119" t="s">
        <v>820</v>
      </c>
      <c r="K39" s="120">
        <v>17000</v>
      </c>
      <c r="L39" s="120" t="e">
        <f>#REF!*#REF!</f>
        <v>#REF!</v>
      </c>
      <c r="M39" s="120"/>
      <c r="N39" s="119"/>
      <c r="O39" s="115"/>
      <c r="P39" s="115"/>
    </row>
    <row r="40" spans="1:16" ht="42" x14ac:dyDescent="0.35">
      <c r="A40" s="115" t="s">
        <v>1558</v>
      </c>
      <c r="B40" s="115"/>
      <c r="C40" s="115"/>
      <c r="D40" s="115"/>
      <c r="E40" s="115" t="str">
        <f t="shared" si="0"/>
        <v/>
      </c>
      <c r="F40" s="115" t="str">
        <f t="shared" si="1"/>
        <v/>
      </c>
      <c r="G40" s="123"/>
      <c r="H40" s="124" t="s">
        <v>745</v>
      </c>
      <c r="I40" s="118">
        <v>1</v>
      </c>
      <c r="J40" s="119" t="s">
        <v>820</v>
      </c>
      <c r="K40" s="120">
        <v>17000</v>
      </c>
      <c r="L40" s="120" t="e">
        <f>#REF!*#REF!</f>
        <v>#REF!</v>
      </c>
      <c r="M40" s="120"/>
      <c r="N40" s="119"/>
      <c r="O40" s="115"/>
      <c r="P40" s="115"/>
    </row>
    <row r="41" spans="1:16" ht="42" x14ac:dyDescent="0.35">
      <c r="A41" s="115" t="s">
        <v>1558</v>
      </c>
      <c r="B41" s="115"/>
      <c r="C41" s="115"/>
      <c r="D41" s="115"/>
      <c r="E41" s="115" t="str">
        <f t="shared" si="0"/>
        <v/>
      </c>
      <c r="F41" s="115" t="str">
        <f t="shared" si="1"/>
        <v/>
      </c>
      <c r="G41" s="116"/>
      <c r="H41" s="124" t="s">
        <v>746</v>
      </c>
      <c r="I41" s="118">
        <v>1</v>
      </c>
      <c r="J41" s="119" t="s">
        <v>820</v>
      </c>
      <c r="K41" s="120">
        <v>17000</v>
      </c>
      <c r="L41" s="120" t="e">
        <f>#REF!*#REF!</f>
        <v>#REF!</v>
      </c>
      <c r="M41" s="120"/>
      <c r="N41" s="119"/>
      <c r="O41" s="115"/>
      <c r="P41" s="115"/>
    </row>
    <row r="42" spans="1:16" ht="42" x14ac:dyDescent="0.35">
      <c r="A42" s="115" t="s">
        <v>1558</v>
      </c>
      <c r="B42" s="115"/>
      <c r="C42" s="115"/>
      <c r="D42" s="115"/>
      <c r="E42" s="115" t="str">
        <f t="shared" si="0"/>
        <v/>
      </c>
      <c r="F42" s="115" t="str">
        <f t="shared" si="1"/>
        <v/>
      </c>
      <c r="G42" s="123"/>
      <c r="H42" s="124" t="s">
        <v>747</v>
      </c>
      <c r="I42" s="118">
        <v>1</v>
      </c>
      <c r="J42" s="119" t="s">
        <v>820</v>
      </c>
      <c r="K42" s="120">
        <v>17000</v>
      </c>
      <c r="L42" s="120" t="e">
        <f>#REF!*#REF!</f>
        <v>#REF!</v>
      </c>
      <c r="M42" s="120"/>
      <c r="N42" s="119"/>
      <c r="O42" s="115"/>
      <c r="P42" s="115"/>
    </row>
    <row r="43" spans="1:16" ht="42" x14ac:dyDescent="0.35">
      <c r="A43" s="115" t="s">
        <v>1558</v>
      </c>
      <c r="B43" s="115"/>
      <c r="C43" s="115"/>
      <c r="D43" s="115"/>
      <c r="E43" s="115" t="str">
        <f t="shared" si="0"/>
        <v/>
      </c>
      <c r="F43" s="115" t="str">
        <f t="shared" si="1"/>
        <v/>
      </c>
      <c r="G43" s="116"/>
      <c r="H43" s="124" t="s">
        <v>748</v>
      </c>
      <c r="I43" s="118">
        <v>1</v>
      </c>
      <c r="J43" s="119" t="s">
        <v>820</v>
      </c>
      <c r="K43" s="120">
        <v>35000</v>
      </c>
      <c r="L43" s="120" t="e">
        <f>#REF!*#REF!</f>
        <v>#REF!</v>
      </c>
      <c r="M43" s="120"/>
      <c r="N43" s="119"/>
      <c r="O43" s="115"/>
      <c r="P43" s="115"/>
    </row>
    <row r="44" spans="1:16" ht="42" x14ac:dyDescent="0.35">
      <c r="A44" s="115" t="s">
        <v>1558</v>
      </c>
      <c r="B44" s="115"/>
      <c r="C44" s="115"/>
      <c r="D44" s="115"/>
      <c r="E44" s="115" t="str">
        <f t="shared" si="0"/>
        <v/>
      </c>
      <c r="F44" s="115" t="str">
        <f t="shared" si="1"/>
        <v/>
      </c>
      <c r="G44" s="123"/>
      <c r="H44" s="124" t="s">
        <v>749</v>
      </c>
      <c r="I44" s="118">
        <v>1</v>
      </c>
      <c r="J44" s="119" t="s">
        <v>820</v>
      </c>
      <c r="K44" s="120">
        <v>35000</v>
      </c>
      <c r="L44" s="120" t="e">
        <f>#REF!*#REF!</f>
        <v>#REF!</v>
      </c>
      <c r="M44" s="120"/>
      <c r="N44" s="119"/>
      <c r="O44" s="115"/>
      <c r="P44" s="115"/>
    </row>
    <row r="45" spans="1:16" ht="42" x14ac:dyDescent="0.35">
      <c r="A45" s="115" t="s">
        <v>1558</v>
      </c>
      <c r="B45" s="115"/>
      <c r="C45" s="115"/>
      <c r="D45" s="115"/>
      <c r="E45" s="115" t="str">
        <f t="shared" si="0"/>
        <v/>
      </c>
      <c r="F45" s="115" t="str">
        <f t="shared" si="1"/>
        <v/>
      </c>
      <c r="G45" s="116"/>
      <c r="H45" s="124" t="s">
        <v>750</v>
      </c>
      <c r="I45" s="118">
        <v>1</v>
      </c>
      <c r="J45" s="119" t="s">
        <v>820</v>
      </c>
      <c r="K45" s="120">
        <v>35000</v>
      </c>
      <c r="L45" s="120" t="e">
        <f>#REF!*#REF!</f>
        <v>#REF!</v>
      </c>
      <c r="M45" s="120"/>
      <c r="N45" s="119"/>
      <c r="O45" s="115"/>
      <c r="P45" s="115"/>
    </row>
    <row r="46" spans="1:16" ht="42" x14ac:dyDescent="0.35">
      <c r="A46" s="115" t="s">
        <v>1558</v>
      </c>
      <c r="B46" s="115"/>
      <c r="C46" s="115"/>
      <c r="D46" s="115"/>
      <c r="E46" s="115" t="str">
        <f t="shared" si="0"/>
        <v/>
      </c>
      <c r="F46" s="115" t="str">
        <f t="shared" si="1"/>
        <v/>
      </c>
      <c r="G46" s="123"/>
      <c r="H46" s="124" t="s">
        <v>751</v>
      </c>
      <c r="I46" s="118">
        <v>1</v>
      </c>
      <c r="J46" s="119" t="s">
        <v>820</v>
      </c>
      <c r="K46" s="120">
        <v>35000</v>
      </c>
      <c r="L46" s="120" t="e">
        <f>#REF!*#REF!</f>
        <v>#REF!</v>
      </c>
      <c r="M46" s="120"/>
      <c r="N46" s="119"/>
      <c r="O46" s="115"/>
      <c r="P46" s="115"/>
    </row>
    <row r="47" spans="1:16" ht="42" x14ac:dyDescent="0.35">
      <c r="A47" s="115" t="s">
        <v>1558</v>
      </c>
      <c r="B47" s="115"/>
      <c r="C47" s="115"/>
      <c r="D47" s="115"/>
      <c r="E47" s="115" t="str">
        <f t="shared" si="0"/>
        <v/>
      </c>
      <c r="F47" s="115" t="str">
        <f t="shared" si="1"/>
        <v/>
      </c>
      <c r="G47" s="116"/>
      <c r="H47" s="124" t="s">
        <v>752</v>
      </c>
      <c r="I47" s="118">
        <v>1</v>
      </c>
      <c r="J47" s="119" t="s">
        <v>820</v>
      </c>
      <c r="K47" s="120">
        <v>35000</v>
      </c>
      <c r="L47" s="120" t="e">
        <f>#REF!*#REF!</f>
        <v>#REF!</v>
      </c>
      <c r="M47" s="120"/>
      <c r="N47" s="119"/>
      <c r="O47" s="115"/>
      <c r="P47" s="115"/>
    </row>
    <row r="48" spans="1:16" ht="42" x14ac:dyDescent="0.35">
      <c r="A48" s="115" t="s">
        <v>1558</v>
      </c>
      <c r="B48" s="115"/>
      <c r="C48" s="115"/>
      <c r="D48" s="115"/>
      <c r="E48" s="115" t="str">
        <f t="shared" si="0"/>
        <v/>
      </c>
      <c r="F48" s="115" t="str">
        <f t="shared" si="1"/>
        <v/>
      </c>
      <c r="G48" s="123"/>
      <c r="H48" s="124" t="s">
        <v>753</v>
      </c>
      <c r="I48" s="118">
        <v>1</v>
      </c>
      <c r="J48" s="119" t="s">
        <v>820</v>
      </c>
      <c r="K48" s="120">
        <v>35000</v>
      </c>
      <c r="L48" s="120" t="e">
        <f>#REF!*#REF!</f>
        <v>#REF!</v>
      </c>
      <c r="M48" s="120" t="e">
        <f>SUM(L27:L48)</f>
        <v>#REF!</v>
      </c>
      <c r="N48" s="119"/>
      <c r="O48" s="115"/>
      <c r="P48" s="115"/>
    </row>
    <row r="49" spans="1:16" x14ac:dyDescent="0.35">
      <c r="A49" s="115"/>
      <c r="B49" s="115"/>
      <c r="C49" s="115"/>
      <c r="D49" s="115"/>
      <c r="E49" s="115" t="str">
        <f t="shared" si="0"/>
        <v/>
      </c>
      <c r="F49" s="115" t="str">
        <f t="shared" si="1"/>
        <v/>
      </c>
      <c r="G49" s="116" t="s">
        <v>1822</v>
      </c>
      <c r="H49" s="117" t="s">
        <v>1589</v>
      </c>
      <c r="I49" s="118"/>
      <c r="J49" s="119"/>
      <c r="K49" s="120"/>
      <c r="L49" s="120"/>
      <c r="M49" s="120"/>
      <c r="N49" s="119"/>
      <c r="O49" s="115"/>
      <c r="P49" s="115"/>
    </row>
    <row r="50" spans="1:16" ht="210" x14ac:dyDescent="0.35">
      <c r="A50" s="115"/>
      <c r="B50" s="115"/>
      <c r="C50" s="115"/>
      <c r="D50" s="115"/>
      <c r="E50" s="115" t="str">
        <f t="shared" si="0"/>
        <v/>
      </c>
      <c r="F50" s="115" t="str">
        <f t="shared" si="1"/>
        <v/>
      </c>
      <c r="G50" s="114"/>
      <c r="H50" s="124" t="s">
        <v>53</v>
      </c>
      <c r="I50" s="118"/>
      <c r="J50" s="119" t="s">
        <v>15</v>
      </c>
      <c r="K50" s="120"/>
      <c r="L50" s="120"/>
      <c r="M50" s="120"/>
      <c r="N50" s="119"/>
      <c r="O50" s="115"/>
      <c r="P50" s="115"/>
    </row>
    <row r="51" spans="1:16" ht="70" x14ac:dyDescent="0.35">
      <c r="A51" s="128" t="s">
        <v>1823</v>
      </c>
      <c r="B51" s="129" t="s">
        <v>1590</v>
      </c>
      <c r="C51" s="115"/>
      <c r="D51" s="129" t="s">
        <v>1590</v>
      </c>
      <c r="E51" s="115" t="str">
        <f t="shared" si="0"/>
        <v>08</v>
      </c>
      <c r="F51" s="115" t="str">
        <f t="shared" si="1"/>
        <v>035</v>
      </c>
      <c r="G51" s="114"/>
      <c r="H51" s="124" t="s">
        <v>756</v>
      </c>
      <c r="I51" s="118">
        <v>3400</v>
      </c>
      <c r="J51" s="119" t="s">
        <v>757</v>
      </c>
      <c r="K51" s="120">
        <v>130</v>
      </c>
      <c r="L51" s="120" t="e">
        <f>#REF!*#REF!</f>
        <v>#REF!</v>
      </c>
      <c r="M51" s="120"/>
      <c r="N51" s="119"/>
      <c r="O51" s="115"/>
      <c r="P51" s="115"/>
    </row>
    <row r="52" spans="1:16" ht="84" x14ac:dyDescent="0.35">
      <c r="A52" s="128" t="s">
        <v>1823</v>
      </c>
      <c r="B52" s="129" t="s">
        <v>1591</v>
      </c>
      <c r="C52" s="115"/>
      <c r="D52" s="129" t="s">
        <v>1591</v>
      </c>
      <c r="E52" s="115" t="str">
        <f t="shared" si="0"/>
        <v>08</v>
      </c>
      <c r="F52" s="115" t="str">
        <f t="shared" si="1"/>
        <v>034</v>
      </c>
      <c r="G52" s="114"/>
      <c r="H52" s="124" t="s">
        <v>759</v>
      </c>
      <c r="I52" s="118">
        <v>700</v>
      </c>
      <c r="J52" s="119" t="s">
        <v>757</v>
      </c>
      <c r="K52" s="120">
        <v>234</v>
      </c>
      <c r="L52" s="120" t="e">
        <f>#REF!*#REF!</f>
        <v>#REF!</v>
      </c>
      <c r="M52" s="120"/>
      <c r="N52" s="119"/>
      <c r="O52" s="115"/>
      <c r="P52" s="115"/>
    </row>
    <row r="53" spans="1:16" ht="84" x14ac:dyDescent="0.35">
      <c r="A53" s="128" t="s">
        <v>1823</v>
      </c>
      <c r="B53" s="129" t="s">
        <v>1592</v>
      </c>
      <c r="C53" s="115"/>
      <c r="D53" s="129" t="s">
        <v>1592</v>
      </c>
      <c r="E53" s="115" t="str">
        <f t="shared" si="0"/>
        <v>08</v>
      </c>
      <c r="F53" s="115" t="str">
        <f t="shared" si="1"/>
        <v>034</v>
      </c>
      <c r="G53" s="114"/>
      <c r="H53" s="124" t="s">
        <v>760</v>
      </c>
      <c r="I53" s="118">
        <v>300</v>
      </c>
      <c r="J53" s="119" t="s">
        <v>757</v>
      </c>
      <c r="K53" s="120">
        <v>130</v>
      </c>
      <c r="L53" s="120" t="e">
        <f>#REF!*#REF!</f>
        <v>#REF!</v>
      </c>
      <c r="M53" s="120"/>
      <c r="N53" s="119"/>
      <c r="O53" s="115"/>
      <c r="P53" s="115"/>
    </row>
    <row r="54" spans="1:16" ht="84" x14ac:dyDescent="0.35">
      <c r="A54" s="128" t="s">
        <v>1823</v>
      </c>
      <c r="B54" s="129" t="s">
        <v>1593</v>
      </c>
      <c r="C54" s="115"/>
      <c r="D54" s="129" t="s">
        <v>1593</v>
      </c>
      <c r="E54" s="115" t="str">
        <f t="shared" si="0"/>
        <v>08</v>
      </c>
      <c r="F54" s="115" t="str">
        <f t="shared" si="1"/>
        <v>034</v>
      </c>
      <c r="G54" s="114"/>
      <c r="H54" s="124" t="s">
        <v>761</v>
      </c>
      <c r="I54" s="118">
        <v>600</v>
      </c>
      <c r="J54" s="119" t="s">
        <v>757</v>
      </c>
      <c r="K54" s="120">
        <v>90</v>
      </c>
      <c r="L54" s="120" t="e">
        <f>#REF!*#REF!</f>
        <v>#REF!</v>
      </c>
      <c r="M54" s="120"/>
      <c r="N54" s="119"/>
      <c r="O54" s="115"/>
      <c r="P54" s="115"/>
    </row>
    <row r="55" spans="1:16" ht="84" x14ac:dyDescent="0.35">
      <c r="A55" s="128" t="s">
        <v>1823</v>
      </c>
      <c r="B55" s="129" t="s">
        <v>1594</v>
      </c>
      <c r="C55" s="115"/>
      <c r="D55" s="129" t="s">
        <v>1594</v>
      </c>
      <c r="E55" s="115" t="str">
        <f t="shared" si="0"/>
        <v>08</v>
      </c>
      <c r="F55" s="115" t="str">
        <f t="shared" si="1"/>
        <v>034</v>
      </c>
      <c r="G55" s="114"/>
      <c r="H55" s="124" t="s">
        <v>762</v>
      </c>
      <c r="I55" s="118">
        <v>500</v>
      </c>
      <c r="J55" s="119" t="s">
        <v>757</v>
      </c>
      <c r="K55" s="120">
        <v>49</v>
      </c>
      <c r="L55" s="120" t="e">
        <f>#REF!*#REF!</f>
        <v>#REF!</v>
      </c>
      <c r="M55" s="120"/>
      <c r="N55" s="119"/>
      <c r="O55" s="115"/>
      <c r="P55" s="115"/>
    </row>
    <row r="56" spans="1:16" ht="84" x14ac:dyDescent="0.35">
      <c r="A56" s="128" t="s">
        <v>1823</v>
      </c>
      <c r="B56" s="129" t="s">
        <v>1595</v>
      </c>
      <c r="C56" s="115"/>
      <c r="D56" s="129" t="s">
        <v>1595</v>
      </c>
      <c r="E56" s="115" t="str">
        <f t="shared" si="0"/>
        <v>08</v>
      </c>
      <c r="F56" s="115" t="str">
        <f t="shared" si="1"/>
        <v>034</v>
      </c>
      <c r="G56" s="114"/>
      <c r="H56" s="124" t="s">
        <v>763</v>
      </c>
      <c r="I56" s="118">
        <v>300</v>
      </c>
      <c r="J56" s="119" t="s">
        <v>757</v>
      </c>
      <c r="K56" s="120">
        <v>39</v>
      </c>
      <c r="L56" s="120" t="e">
        <f>#REF!*#REF!</f>
        <v>#REF!</v>
      </c>
      <c r="M56" s="120"/>
      <c r="N56" s="119"/>
      <c r="O56" s="115"/>
      <c r="P56" s="115"/>
    </row>
    <row r="57" spans="1:16" ht="350" x14ac:dyDescent="0.35">
      <c r="A57" s="115" t="s">
        <v>1558</v>
      </c>
      <c r="B57" s="115"/>
      <c r="C57" s="115"/>
      <c r="D57" s="115"/>
      <c r="E57" s="115" t="str">
        <f t="shared" si="0"/>
        <v/>
      </c>
      <c r="F57" s="115" t="str">
        <f t="shared" si="1"/>
        <v/>
      </c>
      <c r="G57" s="114"/>
      <c r="H57" s="124" t="s">
        <v>764</v>
      </c>
      <c r="I57" s="118">
        <v>100</v>
      </c>
      <c r="J57" s="119" t="s">
        <v>820</v>
      </c>
      <c r="K57" s="120">
        <v>100</v>
      </c>
      <c r="L57" s="120" t="e">
        <f>#REF!*#REF!</f>
        <v>#REF!</v>
      </c>
      <c r="M57" s="120"/>
      <c r="N57" s="119"/>
      <c r="O57" s="115"/>
      <c r="P57" s="115"/>
    </row>
    <row r="58" spans="1:16" ht="126" x14ac:dyDescent="0.35">
      <c r="A58" s="115" t="s">
        <v>1558</v>
      </c>
      <c r="B58" s="115"/>
      <c r="C58" s="115"/>
      <c r="D58" s="115"/>
      <c r="E58" s="115" t="str">
        <f t="shared" si="0"/>
        <v/>
      </c>
      <c r="F58" s="115" t="str">
        <f t="shared" si="1"/>
        <v/>
      </c>
      <c r="G58" s="114"/>
      <c r="H58" s="124" t="s">
        <v>765</v>
      </c>
      <c r="I58" s="118">
        <v>6</v>
      </c>
      <c r="J58" s="119" t="s">
        <v>820</v>
      </c>
      <c r="K58" s="120">
        <v>620</v>
      </c>
      <c r="L58" s="120" t="e">
        <f>#REF!*#REF!</f>
        <v>#REF!</v>
      </c>
      <c r="M58" s="120"/>
      <c r="N58" s="119"/>
      <c r="O58" s="115"/>
      <c r="P58" s="115"/>
    </row>
    <row r="59" spans="1:16" ht="126" x14ac:dyDescent="0.35">
      <c r="A59" s="115" t="s">
        <v>1558</v>
      </c>
      <c r="B59" s="115"/>
      <c r="C59" s="115"/>
      <c r="D59" s="115"/>
      <c r="E59" s="115" t="str">
        <f t="shared" si="0"/>
        <v/>
      </c>
      <c r="F59" s="115" t="str">
        <f t="shared" si="1"/>
        <v/>
      </c>
      <c r="G59" s="114"/>
      <c r="H59" s="124" t="s">
        <v>766</v>
      </c>
      <c r="I59" s="118">
        <v>12</v>
      </c>
      <c r="J59" s="119" t="s">
        <v>820</v>
      </c>
      <c r="K59" s="120">
        <v>620</v>
      </c>
      <c r="L59" s="120" t="e">
        <f>#REF!*#REF!</f>
        <v>#REF!</v>
      </c>
      <c r="M59" s="120"/>
      <c r="N59" s="119"/>
      <c r="O59" s="115"/>
      <c r="P59" s="115"/>
    </row>
    <row r="60" spans="1:16" ht="154" x14ac:dyDescent="0.35">
      <c r="A60" s="115" t="s">
        <v>1558</v>
      </c>
      <c r="B60" s="115"/>
      <c r="C60" s="115"/>
      <c r="D60" s="115"/>
      <c r="E60" s="115" t="str">
        <f t="shared" si="0"/>
        <v/>
      </c>
      <c r="F60" s="115" t="str">
        <f t="shared" si="1"/>
        <v/>
      </c>
      <c r="G60" s="114"/>
      <c r="H60" s="124" t="s">
        <v>767</v>
      </c>
      <c r="I60" s="118">
        <v>160</v>
      </c>
      <c r="J60" s="119" t="s">
        <v>820</v>
      </c>
      <c r="K60" s="120">
        <v>200</v>
      </c>
      <c r="L60" s="120" t="e">
        <f>#REF!*#REF!</f>
        <v>#REF!</v>
      </c>
      <c r="M60" s="120"/>
      <c r="N60" s="119"/>
      <c r="O60" s="115"/>
      <c r="P60" s="115"/>
    </row>
    <row r="61" spans="1:16" ht="409.5" x14ac:dyDescent="0.35">
      <c r="A61" s="115" t="s">
        <v>1558</v>
      </c>
      <c r="B61" s="115"/>
      <c r="C61" s="115"/>
      <c r="D61" s="115"/>
      <c r="E61" s="115" t="str">
        <f t="shared" si="0"/>
        <v/>
      </c>
      <c r="F61" s="115" t="str">
        <f t="shared" si="1"/>
        <v/>
      </c>
      <c r="G61" s="114"/>
      <c r="H61" s="124" t="s">
        <v>768</v>
      </c>
      <c r="I61" s="118">
        <v>120</v>
      </c>
      <c r="J61" s="119" t="s">
        <v>820</v>
      </c>
      <c r="K61" s="120">
        <v>420</v>
      </c>
      <c r="L61" s="120" t="e">
        <f>#REF!*#REF!</f>
        <v>#REF!</v>
      </c>
      <c r="M61" s="120"/>
      <c r="N61" s="119"/>
      <c r="O61" s="115"/>
      <c r="P61" s="115"/>
    </row>
    <row r="62" spans="1:16" ht="350" x14ac:dyDescent="0.35">
      <c r="A62" s="115" t="s">
        <v>1558</v>
      </c>
      <c r="B62" s="115"/>
      <c r="C62" s="115"/>
      <c r="D62" s="115"/>
      <c r="E62" s="115" t="str">
        <f t="shared" si="0"/>
        <v/>
      </c>
      <c r="F62" s="115" t="str">
        <f t="shared" si="1"/>
        <v/>
      </c>
      <c r="G62" s="114"/>
      <c r="H62" s="124" t="s">
        <v>769</v>
      </c>
      <c r="I62" s="118">
        <v>1</v>
      </c>
      <c r="J62" s="119" t="s">
        <v>177</v>
      </c>
      <c r="K62" s="120">
        <v>14000</v>
      </c>
      <c r="L62" s="120" t="e">
        <f>#REF!*#REF!</f>
        <v>#REF!</v>
      </c>
      <c r="M62" s="120"/>
      <c r="N62" s="119"/>
      <c r="O62" s="115"/>
      <c r="P62" s="115"/>
    </row>
    <row r="63" spans="1:16" ht="238" x14ac:dyDescent="0.35">
      <c r="A63" s="115" t="s">
        <v>1558</v>
      </c>
      <c r="B63" s="115"/>
      <c r="C63" s="115"/>
      <c r="D63" s="115"/>
      <c r="E63" s="115" t="str">
        <f t="shared" si="0"/>
        <v/>
      </c>
      <c r="F63" s="115" t="str">
        <f t="shared" si="1"/>
        <v/>
      </c>
      <c r="G63" s="114"/>
      <c r="H63" s="124" t="s">
        <v>770</v>
      </c>
      <c r="I63" s="118">
        <v>1</v>
      </c>
      <c r="J63" s="119" t="s">
        <v>177</v>
      </c>
      <c r="K63" s="120">
        <v>10000</v>
      </c>
      <c r="L63" s="120" t="e">
        <f>#REF!*#REF!</f>
        <v>#REF!</v>
      </c>
      <c r="M63" s="120"/>
      <c r="N63" s="119"/>
      <c r="O63" s="115"/>
      <c r="P63" s="115"/>
    </row>
    <row r="64" spans="1:16" ht="252" x14ac:dyDescent="0.35">
      <c r="A64" s="115" t="s">
        <v>1558</v>
      </c>
      <c r="B64" s="115"/>
      <c r="C64" s="115"/>
      <c r="D64" s="115"/>
      <c r="E64" s="115" t="str">
        <f t="shared" si="0"/>
        <v/>
      </c>
      <c r="F64" s="115" t="str">
        <f t="shared" si="1"/>
        <v/>
      </c>
      <c r="G64" s="114"/>
      <c r="H64" s="124" t="s">
        <v>771</v>
      </c>
      <c r="I64" s="118">
        <v>380</v>
      </c>
      <c r="J64" s="119" t="s">
        <v>820</v>
      </c>
      <c r="K64" s="120">
        <v>150</v>
      </c>
      <c r="L64" s="120" t="e">
        <f>#REF!*#REF!</f>
        <v>#REF!</v>
      </c>
      <c r="M64" s="120"/>
      <c r="N64" s="119"/>
      <c r="O64" s="115"/>
      <c r="P64" s="115"/>
    </row>
    <row r="65" spans="1:16" ht="364" x14ac:dyDescent="0.35">
      <c r="A65" s="115" t="s">
        <v>1558</v>
      </c>
      <c r="B65" s="115"/>
      <c r="C65" s="115"/>
      <c r="D65" s="115"/>
      <c r="E65" s="115" t="str">
        <f t="shared" si="0"/>
        <v/>
      </c>
      <c r="F65" s="115" t="str">
        <f t="shared" si="1"/>
        <v/>
      </c>
      <c r="G65" s="114"/>
      <c r="H65" s="124" t="s">
        <v>772</v>
      </c>
      <c r="I65" s="118">
        <v>320</v>
      </c>
      <c r="J65" s="119" t="s">
        <v>820</v>
      </c>
      <c r="K65" s="120">
        <v>35</v>
      </c>
      <c r="L65" s="120" t="e">
        <f>#REF!*#REF!</f>
        <v>#REF!</v>
      </c>
      <c r="M65" s="120"/>
      <c r="N65" s="119"/>
      <c r="O65" s="115"/>
      <c r="P65" s="115"/>
    </row>
    <row r="66" spans="1:16" ht="154" x14ac:dyDescent="0.35">
      <c r="A66" s="119" t="s">
        <v>1558</v>
      </c>
      <c r="B66" s="115"/>
      <c r="C66" s="115"/>
      <c r="D66" s="115"/>
      <c r="E66" s="115" t="str">
        <f t="shared" si="0"/>
        <v/>
      </c>
      <c r="F66" s="115" t="str">
        <f t="shared" si="1"/>
        <v/>
      </c>
      <c r="G66" s="114"/>
      <c r="H66" s="124" t="s">
        <v>773</v>
      </c>
      <c r="I66" s="118">
        <v>20</v>
      </c>
      <c r="J66" s="119" t="s">
        <v>820</v>
      </c>
      <c r="K66" s="120">
        <v>1500</v>
      </c>
      <c r="L66" s="120" t="e">
        <f>#REF!*#REF!</f>
        <v>#REF!</v>
      </c>
      <c r="M66" s="120"/>
      <c r="N66" s="119"/>
      <c r="O66" s="115"/>
      <c r="P66" s="115"/>
    </row>
    <row r="67" spans="1:16" ht="409.5" x14ac:dyDescent="0.35">
      <c r="A67" s="128" t="s">
        <v>1823</v>
      </c>
      <c r="B67" s="129" t="s">
        <v>1596</v>
      </c>
      <c r="C67" s="115"/>
      <c r="D67" s="129" t="s">
        <v>1596</v>
      </c>
      <c r="E67" s="115" t="str">
        <f t="shared" si="0"/>
        <v>08</v>
      </c>
      <c r="F67" s="115" t="str">
        <f t="shared" si="1"/>
        <v>040</v>
      </c>
      <c r="G67" s="114"/>
      <c r="H67" s="124" t="s">
        <v>774</v>
      </c>
      <c r="I67" s="118">
        <v>20</v>
      </c>
      <c r="J67" s="119" t="s">
        <v>820</v>
      </c>
      <c r="K67" s="120">
        <v>750</v>
      </c>
      <c r="L67" s="120" t="e">
        <f>#REF!*#REF!</f>
        <v>#REF!</v>
      </c>
      <c r="M67" s="120"/>
      <c r="N67" s="119"/>
      <c r="O67" s="115"/>
      <c r="P67" s="115"/>
    </row>
    <row r="68" spans="1:16" ht="224" x14ac:dyDescent="0.35">
      <c r="A68" s="128" t="s">
        <v>1823</v>
      </c>
      <c r="B68" s="129" t="s">
        <v>1590</v>
      </c>
      <c r="C68" s="115"/>
      <c r="D68" s="129" t="s">
        <v>1590</v>
      </c>
      <c r="E68" s="115" t="str">
        <f t="shared" si="0"/>
        <v>08</v>
      </c>
      <c r="F68" s="115" t="str">
        <f t="shared" si="1"/>
        <v>035</v>
      </c>
      <c r="G68" s="114"/>
      <c r="H68" s="124" t="s">
        <v>775</v>
      </c>
      <c r="I68" s="118">
        <v>20</v>
      </c>
      <c r="J68" s="119" t="s">
        <v>820</v>
      </c>
      <c r="K68" s="120">
        <v>130</v>
      </c>
      <c r="L68" s="120" t="e">
        <f>#REF!*#REF!</f>
        <v>#REF!</v>
      </c>
      <c r="M68" s="120"/>
      <c r="N68" s="119"/>
      <c r="O68" s="115"/>
      <c r="P68" s="115"/>
    </row>
    <row r="69" spans="1:16" ht="56" x14ac:dyDescent="0.35">
      <c r="A69" s="130" t="s">
        <v>1558</v>
      </c>
      <c r="B69" s="131"/>
      <c r="C69" s="115"/>
      <c r="D69" s="131"/>
      <c r="E69" s="115" t="str">
        <f>LEFT(D69, 2)</f>
        <v/>
      </c>
      <c r="F69" s="115" t="str">
        <f>MID(D69, 4, 3)</f>
        <v/>
      </c>
      <c r="G69" s="114"/>
      <c r="H69" s="124" t="s">
        <v>776</v>
      </c>
      <c r="I69" s="118">
        <v>2</v>
      </c>
      <c r="J69" s="119" t="s">
        <v>177</v>
      </c>
      <c r="K69" s="120">
        <v>12000</v>
      </c>
      <c r="L69" s="120" t="e">
        <f>#REF!*#REF!</f>
        <v>#REF!</v>
      </c>
      <c r="M69" s="120"/>
      <c r="N69" s="119"/>
      <c r="O69" s="115"/>
      <c r="P69" s="115"/>
    </row>
    <row r="70" spans="1:16" ht="56" x14ac:dyDescent="0.35">
      <c r="A70" s="130" t="s">
        <v>1558</v>
      </c>
      <c r="B70" s="131"/>
      <c r="C70" s="115"/>
      <c r="D70" s="131"/>
      <c r="E70" s="115" t="str">
        <f>LEFT(D70, 2)</f>
        <v/>
      </c>
      <c r="F70" s="115" t="str">
        <f>MID(D70, 4, 3)</f>
        <v/>
      </c>
      <c r="G70" s="114"/>
      <c r="H70" s="124" t="s">
        <v>777</v>
      </c>
      <c r="I70" s="118">
        <v>50</v>
      </c>
      <c r="J70" s="119" t="s">
        <v>177</v>
      </c>
      <c r="K70" s="120">
        <v>4000</v>
      </c>
      <c r="L70" s="120" t="e">
        <f>#REF!*#REF!</f>
        <v>#REF!</v>
      </c>
      <c r="M70" s="120"/>
      <c r="N70" s="119"/>
      <c r="O70" s="115"/>
      <c r="P70" s="115"/>
    </row>
    <row r="71" spans="1:16" ht="280" x14ac:dyDescent="0.35">
      <c r="A71" s="115" t="s">
        <v>1558</v>
      </c>
      <c r="B71" s="115"/>
      <c r="C71" s="115"/>
      <c r="D71" s="115"/>
      <c r="E71" s="115" t="str">
        <f t="shared" si="0"/>
        <v/>
      </c>
      <c r="F71" s="115" t="str">
        <f t="shared" si="1"/>
        <v/>
      </c>
      <c r="G71" s="114"/>
      <c r="H71" s="124" t="s">
        <v>778</v>
      </c>
      <c r="I71" s="118">
        <v>1</v>
      </c>
      <c r="J71" s="119" t="s">
        <v>177</v>
      </c>
      <c r="K71" s="120">
        <v>60000</v>
      </c>
      <c r="L71" s="120" t="e">
        <f>#REF!*#REF!</f>
        <v>#REF!</v>
      </c>
      <c r="M71" s="120"/>
      <c r="N71" s="119"/>
      <c r="O71" s="115"/>
      <c r="P71" s="115"/>
    </row>
    <row r="72" spans="1:16" ht="43.5" x14ac:dyDescent="0.35">
      <c r="A72" s="119"/>
      <c r="B72" s="115"/>
      <c r="C72" s="115"/>
      <c r="D72" s="115"/>
      <c r="E72" s="115" t="str">
        <f t="shared" si="0"/>
        <v/>
      </c>
      <c r="F72" s="115" t="str">
        <f t="shared" si="1"/>
        <v/>
      </c>
      <c r="G72" s="114" t="s">
        <v>1822</v>
      </c>
      <c r="H72" s="117" t="s">
        <v>1597</v>
      </c>
      <c r="I72" s="118"/>
      <c r="J72" s="119"/>
      <c r="K72" s="120"/>
      <c r="L72" s="120"/>
      <c r="M72" s="120"/>
      <c r="N72" s="119"/>
      <c r="O72" s="115"/>
      <c r="P72" s="115"/>
    </row>
    <row r="73" spans="1:16" ht="238" x14ac:dyDescent="0.35">
      <c r="A73" s="115" t="s">
        <v>1558</v>
      </c>
      <c r="B73" s="115"/>
      <c r="C73" s="115"/>
      <c r="D73" s="115"/>
      <c r="E73" s="115" t="str">
        <f t="shared" si="0"/>
        <v/>
      </c>
      <c r="F73" s="115" t="str">
        <f t="shared" si="1"/>
        <v/>
      </c>
      <c r="G73" s="114"/>
      <c r="H73" s="124" t="s">
        <v>55</v>
      </c>
      <c r="I73" s="118"/>
      <c r="J73" s="119" t="s">
        <v>15</v>
      </c>
      <c r="K73" s="120"/>
      <c r="L73" s="120"/>
      <c r="M73" s="120"/>
      <c r="N73" s="119"/>
      <c r="O73" s="115"/>
      <c r="P73" s="115"/>
    </row>
    <row r="74" spans="1:16" ht="409.5" x14ac:dyDescent="0.35">
      <c r="A74" s="119" t="s">
        <v>1823</v>
      </c>
      <c r="B74" s="129" t="s">
        <v>597</v>
      </c>
      <c r="C74" s="115"/>
      <c r="D74" s="129" t="s">
        <v>597</v>
      </c>
      <c r="E74" s="115" t="str">
        <f t="shared" si="0"/>
        <v>08</v>
      </c>
      <c r="F74" s="115" t="str">
        <f t="shared" si="1"/>
        <v>023</v>
      </c>
      <c r="G74" s="114"/>
      <c r="H74" s="124" t="s">
        <v>779</v>
      </c>
      <c r="I74" s="118">
        <v>10</v>
      </c>
      <c r="J74" s="119" t="s">
        <v>757</v>
      </c>
      <c r="K74" s="120">
        <v>134</v>
      </c>
      <c r="L74" s="120" t="e">
        <f>#REF!*#REF!</f>
        <v>#REF!</v>
      </c>
      <c r="M74" s="120"/>
      <c r="N74" s="119"/>
      <c r="O74" s="115"/>
      <c r="P74" s="115"/>
    </row>
    <row r="75" spans="1:16" ht="409.5" x14ac:dyDescent="0.35">
      <c r="A75" s="119" t="s">
        <v>1823</v>
      </c>
      <c r="B75" s="129" t="s">
        <v>598</v>
      </c>
      <c r="C75" s="115"/>
      <c r="D75" s="129" t="s">
        <v>598</v>
      </c>
      <c r="E75" s="115" t="str">
        <f t="shared" si="0"/>
        <v>08</v>
      </c>
      <c r="F75" s="115" t="str">
        <f t="shared" si="1"/>
        <v>023</v>
      </c>
      <c r="G75" s="114"/>
      <c r="H75" s="124" t="s">
        <v>780</v>
      </c>
      <c r="I75" s="118">
        <v>10</v>
      </c>
      <c r="J75" s="119" t="s">
        <v>757</v>
      </c>
      <c r="K75" s="120">
        <v>177</v>
      </c>
      <c r="L75" s="120" t="e">
        <f>#REF!*#REF!</f>
        <v>#REF!</v>
      </c>
      <c r="M75" s="120"/>
      <c r="N75" s="119"/>
      <c r="O75" s="115"/>
      <c r="P75" s="115"/>
    </row>
    <row r="76" spans="1:16" ht="409.5" x14ac:dyDescent="0.35">
      <c r="A76" s="119" t="s">
        <v>1823</v>
      </c>
      <c r="B76" s="129" t="s">
        <v>599</v>
      </c>
      <c r="C76" s="115"/>
      <c r="D76" s="129" t="s">
        <v>599</v>
      </c>
      <c r="E76" s="115" t="str">
        <f t="shared" si="0"/>
        <v>08</v>
      </c>
      <c r="F76" s="115" t="str">
        <f t="shared" si="1"/>
        <v>023</v>
      </c>
      <c r="G76" s="114"/>
      <c r="H76" s="124" t="s">
        <v>781</v>
      </c>
      <c r="I76" s="118">
        <v>50</v>
      </c>
      <c r="J76" s="119" t="s">
        <v>757</v>
      </c>
      <c r="K76" s="120">
        <v>227</v>
      </c>
      <c r="L76" s="120" t="e">
        <f>#REF!*#REF!</f>
        <v>#REF!</v>
      </c>
      <c r="M76" s="120"/>
      <c r="N76" s="119"/>
      <c r="O76" s="115"/>
      <c r="P76" s="115"/>
    </row>
    <row r="77" spans="1:16" ht="409.5" x14ac:dyDescent="0.35">
      <c r="A77" s="119" t="s">
        <v>1823</v>
      </c>
      <c r="B77" s="129" t="s">
        <v>600</v>
      </c>
      <c r="C77" s="115"/>
      <c r="D77" s="129" t="s">
        <v>600</v>
      </c>
      <c r="E77" s="115" t="str">
        <f t="shared" si="0"/>
        <v>08</v>
      </c>
      <c r="F77" s="115" t="str">
        <f t="shared" si="1"/>
        <v>023</v>
      </c>
      <c r="G77" s="114"/>
      <c r="H77" s="124" t="s">
        <v>782</v>
      </c>
      <c r="I77" s="118">
        <v>200</v>
      </c>
      <c r="J77" s="119" t="s">
        <v>757</v>
      </c>
      <c r="K77" s="120">
        <v>300</v>
      </c>
      <c r="L77" s="120" t="e">
        <f>#REF!*#REF!</f>
        <v>#REF!</v>
      </c>
      <c r="M77" s="120"/>
      <c r="N77" s="119"/>
      <c r="O77" s="115"/>
      <c r="P77" s="115"/>
    </row>
    <row r="78" spans="1:16" ht="409.5" x14ac:dyDescent="0.35">
      <c r="A78" s="115" t="s">
        <v>1558</v>
      </c>
      <c r="B78" s="115"/>
      <c r="C78" s="115"/>
      <c r="D78" s="115"/>
      <c r="E78" s="115" t="str">
        <f t="shared" si="0"/>
        <v/>
      </c>
      <c r="F78" s="115" t="str">
        <f t="shared" si="1"/>
        <v/>
      </c>
      <c r="G78" s="114"/>
      <c r="H78" s="124" t="s">
        <v>783</v>
      </c>
      <c r="I78" s="118">
        <v>20</v>
      </c>
      <c r="J78" s="119" t="s">
        <v>757</v>
      </c>
      <c r="K78" s="120">
        <v>400</v>
      </c>
      <c r="L78" s="120" t="e">
        <f>#REF!*#REF!</f>
        <v>#REF!</v>
      </c>
      <c r="M78" s="120"/>
      <c r="N78" s="119"/>
      <c r="O78" s="115"/>
      <c r="P78" s="115"/>
    </row>
    <row r="79" spans="1:16" ht="409.5" x14ac:dyDescent="0.35">
      <c r="A79" s="115" t="s">
        <v>1558</v>
      </c>
      <c r="B79" s="115"/>
      <c r="C79" s="115"/>
      <c r="D79" s="115"/>
      <c r="E79" s="115" t="str">
        <f t="shared" ref="E79:E144" si="2">LEFT(D79, 2)</f>
        <v/>
      </c>
      <c r="F79" s="115" t="str">
        <f t="shared" ref="F79:F144" si="3">MID(D79, 4, 3)</f>
        <v/>
      </c>
      <c r="G79" s="114"/>
      <c r="H79" s="124" t="s">
        <v>784</v>
      </c>
      <c r="I79" s="118">
        <v>210</v>
      </c>
      <c r="J79" s="119" t="s">
        <v>757</v>
      </c>
      <c r="K79" s="120">
        <v>500</v>
      </c>
      <c r="L79" s="120" t="e">
        <f>#REF!*#REF!</f>
        <v>#REF!</v>
      </c>
      <c r="M79" s="120"/>
      <c r="N79" s="119"/>
      <c r="O79" s="115"/>
      <c r="P79" s="115"/>
    </row>
    <row r="80" spans="1:16" ht="392" x14ac:dyDescent="0.35">
      <c r="A80" s="115" t="s">
        <v>1558</v>
      </c>
      <c r="B80" s="115"/>
      <c r="C80" s="115"/>
      <c r="D80" s="115"/>
      <c r="E80" s="115" t="str">
        <f t="shared" si="2"/>
        <v/>
      </c>
      <c r="F80" s="115" t="str">
        <f t="shared" si="3"/>
        <v/>
      </c>
      <c r="G80" s="114"/>
      <c r="H80" s="124" t="s">
        <v>785</v>
      </c>
      <c r="I80" s="118">
        <v>10</v>
      </c>
      <c r="J80" s="119" t="s">
        <v>757</v>
      </c>
      <c r="K80" s="120">
        <v>30</v>
      </c>
      <c r="L80" s="120" t="e">
        <f>#REF!*#REF!</f>
        <v>#REF!</v>
      </c>
      <c r="M80" s="120"/>
      <c r="N80" s="119"/>
      <c r="O80" s="115"/>
      <c r="P80" s="115"/>
    </row>
    <row r="81" spans="1:16" ht="392" x14ac:dyDescent="0.35">
      <c r="A81" s="115" t="s">
        <v>1558</v>
      </c>
      <c r="B81" s="115"/>
      <c r="C81" s="115"/>
      <c r="D81" s="115"/>
      <c r="E81" s="115" t="str">
        <f t="shared" si="2"/>
        <v/>
      </c>
      <c r="F81" s="115" t="str">
        <f t="shared" si="3"/>
        <v/>
      </c>
      <c r="G81" s="114"/>
      <c r="H81" s="124" t="s">
        <v>786</v>
      </c>
      <c r="I81" s="118">
        <v>10</v>
      </c>
      <c r="J81" s="119" t="s">
        <v>757</v>
      </c>
      <c r="K81" s="120">
        <v>40</v>
      </c>
      <c r="L81" s="120" t="e">
        <f>#REF!*#REF!</f>
        <v>#REF!</v>
      </c>
      <c r="M81" s="120"/>
      <c r="N81" s="119"/>
      <c r="O81" s="115"/>
      <c r="P81" s="115"/>
    </row>
    <row r="82" spans="1:16" ht="392" x14ac:dyDescent="0.35">
      <c r="A82" s="115" t="s">
        <v>1558</v>
      </c>
      <c r="B82" s="115"/>
      <c r="C82" s="115"/>
      <c r="D82" s="115"/>
      <c r="E82" s="115" t="str">
        <f t="shared" si="2"/>
        <v/>
      </c>
      <c r="F82" s="115" t="str">
        <f t="shared" si="3"/>
        <v/>
      </c>
      <c r="G82" s="114"/>
      <c r="H82" s="124" t="s">
        <v>787</v>
      </c>
      <c r="I82" s="118">
        <v>50</v>
      </c>
      <c r="J82" s="119" t="s">
        <v>757</v>
      </c>
      <c r="K82" s="120">
        <v>45</v>
      </c>
      <c r="L82" s="120" t="e">
        <f>#REF!*#REF!</f>
        <v>#REF!</v>
      </c>
      <c r="M82" s="120"/>
      <c r="N82" s="119"/>
      <c r="O82" s="115"/>
      <c r="P82" s="115"/>
    </row>
    <row r="83" spans="1:16" ht="392" x14ac:dyDescent="0.35">
      <c r="A83" s="115" t="s">
        <v>1558</v>
      </c>
      <c r="B83" s="115"/>
      <c r="C83" s="115"/>
      <c r="D83" s="115"/>
      <c r="E83" s="115" t="str">
        <f t="shared" si="2"/>
        <v/>
      </c>
      <c r="F83" s="115" t="str">
        <f t="shared" si="3"/>
        <v/>
      </c>
      <c r="G83" s="114"/>
      <c r="H83" s="124" t="s">
        <v>788</v>
      </c>
      <c r="I83" s="118">
        <v>200</v>
      </c>
      <c r="J83" s="119" t="s">
        <v>757</v>
      </c>
      <c r="K83" s="120">
        <v>60</v>
      </c>
      <c r="L83" s="120" t="e">
        <f>#REF!*#REF!</f>
        <v>#REF!</v>
      </c>
      <c r="M83" s="120"/>
      <c r="N83" s="119"/>
      <c r="O83" s="115"/>
      <c r="P83" s="115"/>
    </row>
    <row r="84" spans="1:16" ht="392" x14ac:dyDescent="0.35">
      <c r="A84" s="115" t="s">
        <v>1558</v>
      </c>
      <c r="B84" s="115"/>
      <c r="C84" s="115"/>
      <c r="D84" s="115"/>
      <c r="E84" s="115" t="str">
        <f t="shared" si="2"/>
        <v/>
      </c>
      <c r="F84" s="115" t="str">
        <f t="shared" si="3"/>
        <v/>
      </c>
      <c r="G84" s="114"/>
      <c r="H84" s="124" t="s">
        <v>789</v>
      </c>
      <c r="I84" s="118">
        <v>20</v>
      </c>
      <c r="J84" s="119" t="s">
        <v>757</v>
      </c>
      <c r="K84" s="120">
        <v>75</v>
      </c>
      <c r="L84" s="120" t="e">
        <f>#REF!*#REF!</f>
        <v>#REF!</v>
      </c>
      <c r="M84" s="120"/>
      <c r="N84" s="119"/>
      <c r="O84" s="115"/>
      <c r="P84" s="115"/>
    </row>
    <row r="85" spans="1:16" ht="392" x14ac:dyDescent="0.35">
      <c r="A85" s="115" t="s">
        <v>1558</v>
      </c>
      <c r="B85" s="115"/>
      <c r="C85" s="115"/>
      <c r="D85" s="115"/>
      <c r="E85" s="115" t="str">
        <f t="shared" si="2"/>
        <v/>
      </c>
      <c r="F85" s="115" t="str">
        <f t="shared" si="3"/>
        <v/>
      </c>
      <c r="G85" s="114"/>
      <c r="H85" s="124" t="s">
        <v>790</v>
      </c>
      <c r="I85" s="118">
        <v>210</v>
      </c>
      <c r="J85" s="119" t="s">
        <v>757</v>
      </c>
      <c r="K85" s="120">
        <v>85</v>
      </c>
      <c r="L85" s="120" t="e">
        <f>#REF!*#REF!</f>
        <v>#REF!</v>
      </c>
      <c r="M85" s="120"/>
      <c r="N85" s="119"/>
      <c r="O85" s="115"/>
      <c r="P85" s="115"/>
    </row>
    <row r="86" spans="1:16" ht="409.5" x14ac:dyDescent="0.35">
      <c r="A86" s="115" t="s">
        <v>1558</v>
      </c>
      <c r="B86" s="115"/>
      <c r="C86" s="115"/>
      <c r="D86" s="115"/>
      <c r="E86" s="115" t="str">
        <f t="shared" si="2"/>
        <v/>
      </c>
      <c r="F86" s="115" t="str">
        <f t="shared" si="3"/>
        <v/>
      </c>
      <c r="G86" s="114"/>
      <c r="H86" s="124" t="s">
        <v>791</v>
      </c>
      <c r="I86" s="118">
        <v>160</v>
      </c>
      <c r="J86" s="119" t="s">
        <v>757</v>
      </c>
      <c r="K86" s="120">
        <v>200</v>
      </c>
      <c r="L86" s="120" t="e">
        <f>#REF!*#REF!</f>
        <v>#REF!</v>
      </c>
      <c r="M86" s="120"/>
      <c r="N86" s="119"/>
      <c r="O86" s="115"/>
      <c r="P86" s="115"/>
    </row>
    <row r="87" spans="1:16" ht="378" x14ac:dyDescent="0.35">
      <c r="A87" s="115" t="s">
        <v>1558</v>
      </c>
      <c r="B87" s="115"/>
      <c r="C87" s="115"/>
      <c r="D87" s="115"/>
      <c r="E87" s="115" t="str">
        <f t="shared" si="2"/>
        <v/>
      </c>
      <c r="F87" s="115" t="str">
        <f t="shared" si="3"/>
        <v/>
      </c>
      <c r="G87" s="114"/>
      <c r="H87" s="124" t="s">
        <v>792</v>
      </c>
      <c r="I87" s="118">
        <v>160</v>
      </c>
      <c r="J87" s="119" t="s">
        <v>757</v>
      </c>
      <c r="K87" s="120">
        <v>230</v>
      </c>
      <c r="L87" s="120" t="e">
        <f>#REF!*#REF!</f>
        <v>#REF!</v>
      </c>
      <c r="M87" s="120"/>
      <c r="N87" s="119"/>
      <c r="O87" s="115"/>
      <c r="P87" s="115"/>
    </row>
    <row r="88" spans="1:16" ht="98" x14ac:dyDescent="0.35">
      <c r="A88" s="119" t="s">
        <v>1823</v>
      </c>
      <c r="B88" s="129" t="s">
        <v>601</v>
      </c>
      <c r="C88" s="115"/>
      <c r="D88" s="129" t="s">
        <v>601</v>
      </c>
      <c r="E88" s="115" t="str">
        <f t="shared" si="2"/>
        <v>08</v>
      </c>
      <c r="F88" s="115" t="str">
        <f t="shared" si="3"/>
        <v>021</v>
      </c>
      <c r="G88" s="114"/>
      <c r="H88" s="124" t="s">
        <v>793</v>
      </c>
      <c r="I88" s="118">
        <v>500</v>
      </c>
      <c r="J88" s="119" t="s">
        <v>757</v>
      </c>
      <c r="K88" s="120">
        <v>79</v>
      </c>
      <c r="L88" s="120" t="e">
        <f>#REF!*#REF!</f>
        <v>#REF!</v>
      </c>
      <c r="M88" s="120"/>
      <c r="N88" s="119"/>
      <c r="O88" s="115"/>
      <c r="P88" s="115"/>
    </row>
    <row r="89" spans="1:16" ht="98" x14ac:dyDescent="0.35">
      <c r="A89" s="119" t="s">
        <v>1823</v>
      </c>
      <c r="B89" s="129" t="s">
        <v>603</v>
      </c>
      <c r="C89" s="115"/>
      <c r="D89" s="129" t="s">
        <v>603</v>
      </c>
      <c r="E89" s="115" t="str">
        <f t="shared" si="2"/>
        <v>08</v>
      </c>
      <c r="F89" s="115" t="str">
        <f t="shared" si="3"/>
        <v>021</v>
      </c>
      <c r="G89" s="114"/>
      <c r="H89" s="124" t="s">
        <v>794</v>
      </c>
      <c r="I89" s="118">
        <v>20</v>
      </c>
      <c r="J89" s="119" t="s">
        <v>757</v>
      </c>
      <c r="K89" s="120">
        <v>289</v>
      </c>
      <c r="L89" s="120" t="e">
        <f>#REF!*#REF!</f>
        <v>#REF!</v>
      </c>
      <c r="M89" s="120"/>
      <c r="N89" s="119"/>
      <c r="O89" s="115"/>
      <c r="P89" s="115"/>
    </row>
    <row r="90" spans="1:16" ht="98" x14ac:dyDescent="0.35">
      <c r="A90" s="119" t="s">
        <v>1823</v>
      </c>
      <c r="B90" s="129" t="s">
        <v>601</v>
      </c>
      <c r="C90" s="115"/>
      <c r="D90" s="129" t="s">
        <v>601</v>
      </c>
      <c r="E90" s="115" t="str">
        <f t="shared" si="2"/>
        <v>08</v>
      </c>
      <c r="F90" s="115" t="str">
        <f t="shared" si="3"/>
        <v>021</v>
      </c>
      <c r="G90" s="114"/>
      <c r="H90" s="124" t="s">
        <v>795</v>
      </c>
      <c r="I90" s="118">
        <v>100</v>
      </c>
      <c r="J90" s="119" t="s">
        <v>757</v>
      </c>
      <c r="K90" s="120">
        <v>79</v>
      </c>
      <c r="L90" s="120" t="e">
        <f>#REF!*#REF!</f>
        <v>#REF!</v>
      </c>
      <c r="M90" s="120"/>
      <c r="N90" s="119"/>
      <c r="O90" s="115"/>
      <c r="P90" s="115"/>
    </row>
    <row r="91" spans="1:16" ht="98" x14ac:dyDescent="0.35">
      <c r="A91" s="119" t="s">
        <v>1823</v>
      </c>
      <c r="B91" s="129" t="s">
        <v>603</v>
      </c>
      <c r="C91" s="115"/>
      <c r="D91" s="129" t="s">
        <v>603</v>
      </c>
      <c r="E91" s="115" t="str">
        <f t="shared" si="2"/>
        <v>08</v>
      </c>
      <c r="F91" s="115" t="str">
        <f t="shared" si="3"/>
        <v>021</v>
      </c>
      <c r="G91" s="114"/>
      <c r="H91" s="124" t="s">
        <v>796</v>
      </c>
      <c r="I91" s="118">
        <v>20</v>
      </c>
      <c r="J91" s="119" t="s">
        <v>757</v>
      </c>
      <c r="K91" s="120">
        <v>289</v>
      </c>
      <c r="L91" s="120" t="e">
        <f>#REF!*#REF!</f>
        <v>#REF!</v>
      </c>
      <c r="M91" s="120"/>
      <c r="N91" s="119"/>
      <c r="O91" s="115"/>
      <c r="P91" s="115"/>
    </row>
    <row r="92" spans="1:16" ht="409.5" x14ac:dyDescent="0.35">
      <c r="A92" s="119" t="s">
        <v>1823</v>
      </c>
      <c r="B92" s="129" t="s">
        <v>604</v>
      </c>
      <c r="C92" s="115"/>
      <c r="D92" s="129" t="s">
        <v>604</v>
      </c>
      <c r="E92" s="115" t="str">
        <f t="shared" si="2"/>
        <v>08</v>
      </c>
      <c r="F92" s="115" t="str">
        <f t="shared" si="3"/>
        <v>026</v>
      </c>
      <c r="G92" s="114"/>
      <c r="H92" s="124" t="s">
        <v>797</v>
      </c>
      <c r="I92" s="118">
        <v>20</v>
      </c>
      <c r="J92" s="119" t="s">
        <v>820</v>
      </c>
      <c r="K92" s="120">
        <v>331</v>
      </c>
      <c r="L92" s="120" t="e">
        <f>#REF!*#REF!</f>
        <v>#REF!</v>
      </c>
      <c r="M92" s="120"/>
      <c r="N92" s="119"/>
      <c r="O92" s="115"/>
      <c r="P92" s="115"/>
    </row>
    <row r="93" spans="1:16" ht="409.5" x14ac:dyDescent="0.35">
      <c r="A93" s="115" t="s">
        <v>1558</v>
      </c>
      <c r="B93" s="115"/>
      <c r="C93" s="115"/>
      <c r="D93" s="115"/>
      <c r="E93" s="115" t="str">
        <f t="shared" si="2"/>
        <v/>
      </c>
      <c r="F93" s="115" t="str">
        <f t="shared" si="3"/>
        <v/>
      </c>
      <c r="G93" s="114"/>
      <c r="H93" s="124" t="s">
        <v>798</v>
      </c>
      <c r="I93" s="118">
        <v>20</v>
      </c>
      <c r="J93" s="119" t="s">
        <v>820</v>
      </c>
      <c r="K93" s="120">
        <v>380</v>
      </c>
      <c r="L93" s="120" t="e">
        <f>#REF!*#REF!</f>
        <v>#REF!</v>
      </c>
      <c r="M93" s="120"/>
      <c r="N93" s="119"/>
      <c r="O93" s="115"/>
      <c r="P93" s="115"/>
    </row>
    <row r="94" spans="1:16" ht="140" x14ac:dyDescent="0.35">
      <c r="A94" s="115" t="s">
        <v>1558</v>
      </c>
      <c r="B94" s="115"/>
      <c r="C94" s="115"/>
      <c r="D94" s="115"/>
      <c r="E94" s="115" t="str">
        <f t="shared" si="2"/>
        <v/>
      </c>
      <c r="F94" s="115" t="str">
        <f t="shared" si="3"/>
        <v/>
      </c>
      <c r="G94" s="114"/>
      <c r="H94" s="124" t="s">
        <v>799</v>
      </c>
      <c r="I94" s="118">
        <v>2</v>
      </c>
      <c r="J94" s="119" t="s">
        <v>820</v>
      </c>
      <c r="K94" s="120">
        <v>150</v>
      </c>
      <c r="L94" s="120" t="e">
        <f>#REF!*#REF!</f>
        <v>#REF!</v>
      </c>
      <c r="M94" s="120"/>
      <c r="N94" s="119"/>
      <c r="O94" s="115"/>
      <c r="P94" s="115"/>
    </row>
    <row r="95" spans="1:16" ht="140" x14ac:dyDescent="0.35">
      <c r="A95" s="115" t="s">
        <v>1558</v>
      </c>
      <c r="B95" s="115"/>
      <c r="C95" s="115"/>
      <c r="D95" s="115"/>
      <c r="E95" s="115" t="str">
        <f t="shared" si="2"/>
        <v/>
      </c>
      <c r="F95" s="115" t="str">
        <f t="shared" si="3"/>
        <v/>
      </c>
      <c r="G95" s="114"/>
      <c r="H95" s="124" t="s">
        <v>800</v>
      </c>
      <c r="I95" s="118">
        <v>300</v>
      </c>
      <c r="J95" s="119" t="s">
        <v>757</v>
      </c>
      <c r="K95" s="120">
        <v>24</v>
      </c>
      <c r="L95" s="120" t="e">
        <f>#REF!*#REF!</f>
        <v>#REF!</v>
      </c>
      <c r="M95" s="120"/>
      <c r="N95" s="119"/>
      <c r="O95" s="115"/>
      <c r="P95" s="115"/>
    </row>
    <row r="96" spans="1:16" ht="224" x14ac:dyDescent="0.35">
      <c r="A96" s="115" t="s">
        <v>1558</v>
      </c>
      <c r="B96" s="115"/>
      <c r="C96" s="115"/>
      <c r="D96" s="115"/>
      <c r="E96" s="115" t="str">
        <f t="shared" si="2"/>
        <v/>
      </c>
      <c r="F96" s="115" t="str">
        <f t="shared" si="3"/>
        <v/>
      </c>
      <c r="G96" s="114"/>
      <c r="H96" s="124" t="s">
        <v>801</v>
      </c>
      <c r="I96" s="118">
        <v>300</v>
      </c>
      <c r="J96" s="119" t="s">
        <v>757</v>
      </c>
      <c r="K96" s="120">
        <v>15</v>
      </c>
      <c r="L96" s="120" t="e">
        <f>#REF!*#REF!</f>
        <v>#REF!</v>
      </c>
      <c r="M96" s="120"/>
      <c r="N96" s="119"/>
      <c r="O96" s="115"/>
      <c r="P96" s="115"/>
    </row>
    <row r="97" spans="1:16" ht="58" x14ac:dyDescent="0.35">
      <c r="A97" s="115"/>
      <c r="B97" s="115"/>
      <c r="C97" s="115"/>
      <c r="D97" s="115"/>
      <c r="E97" s="115" t="str">
        <f t="shared" si="2"/>
        <v/>
      </c>
      <c r="F97" s="115" t="str">
        <f t="shared" si="3"/>
        <v/>
      </c>
      <c r="G97" s="114" t="s">
        <v>1822</v>
      </c>
      <c r="H97" s="117" t="s">
        <v>1598</v>
      </c>
      <c r="I97" s="118"/>
      <c r="J97" s="119"/>
      <c r="K97" s="120"/>
      <c r="L97" s="120"/>
      <c r="M97" s="120"/>
      <c r="N97" s="119"/>
      <c r="O97" s="115"/>
      <c r="P97" s="115"/>
    </row>
    <row r="98" spans="1:16" ht="252" x14ac:dyDescent="0.35">
      <c r="A98" s="115" t="s">
        <v>1558</v>
      </c>
      <c r="B98" s="115"/>
      <c r="C98" s="115"/>
      <c r="D98" s="115"/>
      <c r="E98" s="115" t="str">
        <f t="shared" si="2"/>
        <v/>
      </c>
      <c r="F98" s="115" t="str">
        <f t="shared" si="3"/>
        <v/>
      </c>
      <c r="G98" s="114"/>
      <c r="H98" s="124" t="s">
        <v>57</v>
      </c>
      <c r="I98" s="118"/>
      <c r="J98" s="119" t="s">
        <v>15</v>
      </c>
      <c r="K98" s="120"/>
      <c r="L98" s="120"/>
      <c r="M98" s="120"/>
      <c r="N98" s="119"/>
      <c r="O98" s="115"/>
      <c r="P98" s="115"/>
    </row>
    <row r="99" spans="1:16" ht="182" x14ac:dyDescent="0.35">
      <c r="A99" s="115" t="s">
        <v>1558</v>
      </c>
      <c r="B99" s="115"/>
      <c r="C99" s="115"/>
      <c r="D99" s="115"/>
      <c r="E99" s="115" t="str">
        <f t="shared" si="2"/>
        <v/>
      </c>
      <c r="F99" s="115" t="str">
        <f t="shared" si="3"/>
        <v/>
      </c>
      <c r="G99" s="114"/>
      <c r="H99" s="124" t="s">
        <v>802</v>
      </c>
      <c r="I99" s="118">
        <v>1000</v>
      </c>
      <c r="J99" s="119" t="s">
        <v>757</v>
      </c>
      <c r="K99" s="120">
        <v>200</v>
      </c>
      <c r="L99" s="120" t="e">
        <f>#REF!*#REF!</f>
        <v>#REF!</v>
      </c>
      <c r="M99" s="120"/>
      <c r="N99" s="119"/>
      <c r="O99" s="115"/>
      <c r="P99" s="115"/>
    </row>
    <row r="100" spans="1:16" ht="182" x14ac:dyDescent="0.35">
      <c r="A100" s="115" t="s">
        <v>1558</v>
      </c>
      <c r="B100" s="115"/>
      <c r="C100" s="115"/>
      <c r="D100" s="115"/>
      <c r="E100" s="115" t="str">
        <f t="shared" si="2"/>
        <v/>
      </c>
      <c r="F100" s="115" t="str">
        <f t="shared" si="3"/>
        <v/>
      </c>
      <c r="G100" s="114"/>
      <c r="H100" s="124" t="s">
        <v>803</v>
      </c>
      <c r="I100" s="118">
        <v>180</v>
      </c>
      <c r="J100" s="119" t="s">
        <v>757</v>
      </c>
      <c r="K100" s="120">
        <v>70</v>
      </c>
      <c r="L100" s="120" t="e">
        <f>#REF!*#REF!</f>
        <v>#REF!</v>
      </c>
      <c r="M100" s="120"/>
      <c r="N100" s="119"/>
      <c r="O100" s="115"/>
      <c r="P100" s="115"/>
    </row>
    <row r="101" spans="1:16" ht="224" x14ac:dyDescent="0.35">
      <c r="A101" s="115" t="s">
        <v>1558</v>
      </c>
      <c r="B101" s="115"/>
      <c r="C101" s="115"/>
      <c r="D101" s="115"/>
      <c r="E101" s="115" t="str">
        <f t="shared" si="2"/>
        <v/>
      </c>
      <c r="F101" s="115" t="str">
        <f t="shared" si="3"/>
        <v/>
      </c>
      <c r="G101" s="114"/>
      <c r="H101" s="124" t="s">
        <v>804</v>
      </c>
      <c r="I101" s="118">
        <v>180</v>
      </c>
      <c r="J101" s="119" t="s">
        <v>757</v>
      </c>
      <c r="K101" s="120">
        <v>1850</v>
      </c>
      <c r="L101" s="120" t="e">
        <f>#REF!*#REF!</f>
        <v>#REF!</v>
      </c>
      <c r="M101" s="120"/>
      <c r="N101" s="119"/>
      <c r="O101" s="115"/>
      <c r="P101" s="115"/>
    </row>
    <row r="102" spans="1:16" ht="409.5" x14ac:dyDescent="0.35">
      <c r="A102" s="115" t="s">
        <v>1558</v>
      </c>
      <c r="B102" s="115"/>
      <c r="C102" s="115"/>
      <c r="D102" s="115"/>
      <c r="E102" s="115" t="str">
        <f t="shared" si="2"/>
        <v/>
      </c>
      <c r="F102" s="115" t="str">
        <f t="shared" si="3"/>
        <v/>
      </c>
      <c r="G102" s="114"/>
      <c r="H102" s="124" t="s">
        <v>805</v>
      </c>
      <c r="I102" s="118">
        <v>1</v>
      </c>
      <c r="J102" s="119" t="s">
        <v>177</v>
      </c>
      <c r="K102" s="120">
        <v>350000</v>
      </c>
      <c r="L102" s="120" t="e">
        <f>#REF!*#REF!</f>
        <v>#REF!</v>
      </c>
      <c r="M102" s="120"/>
      <c r="N102" s="119"/>
      <c r="O102" s="115"/>
      <c r="P102" s="115"/>
    </row>
    <row r="103" spans="1:16" ht="409.5" x14ac:dyDescent="0.35">
      <c r="A103" s="115" t="s">
        <v>1558</v>
      </c>
      <c r="B103" s="115"/>
      <c r="C103" s="115"/>
      <c r="D103" s="115"/>
      <c r="E103" s="115" t="str">
        <f t="shared" si="2"/>
        <v/>
      </c>
      <c r="F103" s="115" t="str">
        <f t="shared" si="3"/>
        <v/>
      </c>
      <c r="G103" s="114"/>
      <c r="H103" s="124" t="s">
        <v>806</v>
      </c>
      <c r="I103" s="118">
        <v>12</v>
      </c>
      <c r="J103" s="119" t="s">
        <v>177</v>
      </c>
      <c r="K103" s="120">
        <v>18000</v>
      </c>
      <c r="L103" s="120" t="e">
        <f>#REF!*#REF!</f>
        <v>#REF!</v>
      </c>
      <c r="M103" s="120"/>
      <c r="N103" s="119"/>
      <c r="O103" s="115"/>
      <c r="P103" s="115"/>
    </row>
    <row r="104" spans="1:16" ht="409.5" x14ac:dyDescent="0.35">
      <c r="A104" s="115" t="s">
        <v>1558</v>
      </c>
      <c r="B104" s="115"/>
      <c r="C104" s="115"/>
      <c r="D104" s="115"/>
      <c r="E104" s="115" t="str">
        <f t="shared" si="2"/>
        <v/>
      </c>
      <c r="F104" s="115" t="str">
        <f t="shared" si="3"/>
        <v/>
      </c>
      <c r="G104" s="114"/>
      <c r="H104" s="124" t="s">
        <v>807</v>
      </c>
      <c r="I104" s="118">
        <v>12</v>
      </c>
      <c r="J104" s="119" t="s">
        <v>177</v>
      </c>
      <c r="K104" s="120">
        <v>16000</v>
      </c>
      <c r="L104" s="120" t="e">
        <f>#REF!*#REF!</f>
        <v>#REF!</v>
      </c>
      <c r="M104" s="120"/>
      <c r="N104" s="119"/>
      <c r="O104" s="115"/>
      <c r="P104" s="115"/>
    </row>
    <row r="105" spans="1:16" ht="29" x14ac:dyDescent="0.35">
      <c r="A105" s="115"/>
      <c r="B105" s="115"/>
      <c r="C105" s="115"/>
      <c r="D105" s="115"/>
      <c r="E105" s="115" t="str">
        <f t="shared" si="2"/>
        <v/>
      </c>
      <c r="F105" s="115" t="str">
        <f t="shared" si="3"/>
        <v/>
      </c>
      <c r="G105" s="114" t="s">
        <v>1822</v>
      </c>
      <c r="H105" s="117" t="s">
        <v>1599</v>
      </c>
      <c r="I105" s="118"/>
      <c r="J105" s="119"/>
      <c r="K105" s="120"/>
      <c r="L105" s="120"/>
      <c r="M105" s="120"/>
      <c r="N105" s="119"/>
      <c r="O105" s="115"/>
      <c r="P105" s="115"/>
    </row>
    <row r="106" spans="1:16" ht="224" x14ac:dyDescent="0.35">
      <c r="A106" s="115"/>
      <c r="B106" s="115"/>
      <c r="C106" s="115"/>
      <c r="D106" s="115"/>
      <c r="E106" s="115" t="str">
        <f t="shared" si="2"/>
        <v/>
      </c>
      <c r="F106" s="115" t="str">
        <f t="shared" si="3"/>
        <v/>
      </c>
      <c r="G106" s="114"/>
      <c r="H106" s="124" t="s">
        <v>62</v>
      </c>
      <c r="I106" s="118"/>
      <c r="J106" s="119" t="s">
        <v>15</v>
      </c>
      <c r="K106" s="120"/>
      <c r="L106" s="120"/>
      <c r="M106" s="120"/>
      <c r="N106" s="119"/>
      <c r="O106" s="115"/>
      <c r="P106" s="115"/>
    </row>
    <row r="107" spans="1:16" ht="308" x14ac:dyDescent="0.35">
      <c r="A107" s="128" t="s">
        <v>1823</v>
      </c>
      <c r="B107" s="115" t="s">
        <v>605</v>
      </c>
      <c r="C107" s="115"/>
      <c r="D107" s="115" t="s">
        <v>605</v>
      </c>
      <c r="E107" s="115" t="str">
        <f t="shared" si="2"/>
        <v>08</v>
      </c>
      <c r="F107" s="115" t="str">
        <f t="shared" si="3"/>
        <v>086</v>
      </c>
      <c r="G107" s="114"/>
      <c r="H107" s="124" t="s">
        <v>808</v>
      </c>
      <c r="I107" s="118">
        <v>50</v>
      </c>
      <c r="J107" s="119" t="s">
        <v>820</v>
      </c>
      <c r="K107" s="120">
        <v>1990</v>
      </c>
      <c r="L107" s="120" t="e">
        <f>#REF!*#REF!</f>
        <v>#REF!</v>
      </c>
      <c r="M107" s="120"/>
      <c r="N107" s="119"/>
      <c r="O107" s="115"/>
      <c r="P107" s="115"/>
    </row>
    <row r="108" spans="1:16" ht="308" x14ac:dyDescent="0.35">
      <c r="A108" s="128" t="s">
        <v>1823</v>
      </c>
      <c r="B108" s="115" t="s">
        <v>606</v>
      </c>
      <c r="C108" s="115"/>
      <c r="D108" s="115" t="s">
        <v>606</v>
      </c>
      <c r="E108" s="115" t="str">
        <f t="shared" si="2"/>
        <v>08</v>
      </c>
      <c r="F108" s="115" t="str">
        <f t="shared" si="3"/>
        <v>086</v>
      </c>
      <c r="G108" s="114"/>
      <c r="H108" s="124" t="s">
        <v>809</v>
      </c>
      <c r="I108" s="118">
        <v>90</v>
      </c>
      <c r="J108" s="119" t="s">
        <v>820</v>
      </c>
      <c r="K108" s="120">
        <v>3200</v>
      </c>
      <c r="L108" s="120" t="e">
        <f>#REF!*#REF!</f>
        <v>#REF!</v>
      </c>
      <c r="M108" s="120"/>
      <c r="N108" s="119"/>
      <c r="O108" s="115"/>
      <c r="P108" s="115"/>
    </row>
    <row r="109" spans="1:16" ht="322" x14ac:dyDescent="0.35">
      <c r="A109" s="115" t="s">
        <v>1558</v>
      </c>
      <c r="B109" s="115"/>
      <c r="C109" s="115"/>
      <c r="D109" s="115"/>
      <c r="E109" s="115" t="str">
        <f t="shared" si="2"/>
        <v/>
      </c>
      <c r="F109" s="115" t="str">
        <f t="shared" si="3"/>
        <v/>
      </c>
      <c r="G109" s="114"/>
      <c r="H109" s="124" t="s">
        <v>810</v>
      </c>
      <c r="I109" s="118">
        <v>20</v>
      </c>
      <c r="J109" s="119" t="s">
        <v>820</v>
      </c>
      <c r="K109" s="120">
        <v>1200</v>
      </c>
      <c r="L109" s="120" t="e">
        <f>#REF!*#REF!</f>
        <v>#REF!</v>
      </c>
      <c r="M109" s="120"/>
      <c r="N109" s="119"/>
      <c r="O109" s="115"/>
      <c r="P109" s="115"/>
    </row>
    <row r="110" spans="1:16" ht="29" x14ac:dyDescent="0.35">
      <c r="A110" s="128"/>
      <c r="B110" s="115"/>
      <c r="C110" s="115"/>
      <c r="D110" s="115"/>
      <c r="E110" s="115" t="str">
        <f t="shared" si="2"/>
        <v/>
      </c>
      <c r="F110" s="115" t="str">
        <f t="shared" si="3"/>
        <v/>
      </c>
      <c r="G110" s="114"/>
      <c r="H110" s="117" t="s">
        <v>1600</v>
      </c>
      <c r="I110" s="118"/>
      <c r="J110" s="119"/>
      <c r="K110" s="120"/>
      <c r="L110" s="120"/>
      <c r="M110" s="120"/>
      <c r="N110" s="119"/>
      <c r="O110" s="115"/>
      <c r="P110" s="115"/>
    </row>
    <row r="111" spans="1:16" ht="224" x14ac:dyDescent="0.35">
      <c r="A111" s="128"/>
      <c r="B111" s="115"/>
      <c r="C111" s="115"/>
      <c r="D111" s="115"/>
      <c r="E111" s="115" t="str">
        <f t="shared" si="2"/>
        <v/>
      </c>
      <c r="F111" s="115" t="str">
        <f t="shared" si="3"/>
        <v/>
      </c>
      <c r="G111" s="114"/>
      <c r="H111" s="124" t="s">
        <v>62</v>
      </c>
      <c r="I111" s="118"/>
      <c r="J111" s="119" t="s">
        <v>15</v>
      </c>
      <c r="K111" s="120"/>
      <c r="L111" s="120"/>
      <c r="M111" s="120"/>
      <c r="N111" s="119"/>
      <c r="O111" s="115"/>
      <c r="P111" s="115"/>
    </row>
    <row r="112" spans="1:16" ht="210" x14ac:dyDescent="0.35">
      <c r="A112" s="128" t="s">
        <v>1823</v>
      </c>
      <c r="B112" s="115" t="s">
        <v>607</v>
      </c>
      <c r="C112" s="115"/>
      <c r="D112" s="115" t="s">
        <v>607</v>
      </c>
      <c r="E112" s="115" t="str">
        <f t="shared" si="2"/>
        <v>08</v>
      </c>
      <c r="F112" s="115" t="str">
        <f t="shared" si="3"/>
        <v>075</v>
      </c>
      <c r="G112" s="114"/>
      <c r="H112" s="124" t="s">
        <v>811</v>
      </c>
      <c r="I112" s="118">
        <v>20</v>
      </c>
      <c r="J112" s="119" t="s">
        <v>820</v>
      </c>
      <c r="K112" s="120">
        <v>3800</v>
      </c>
      <c r="L112" s="120" t="e">
        <f>#REF!*#REF!</f>
        <v>#REF!</v>
      </c>
      <c r="M112" s="120"/>
      <c r="N112" s="119"/>
      <c r="O112" s="115"/>
      <c r="P112" s="115"/>
    </row>
    <row r="113" spans="1:16" ht="280" x14ac:dyDescent="0.35">
      <c r="A113" s="128" t="s">
        <v>1823</v>
      </c>
      <c r="B113" s="115" t="s">
        <v>608</v>
      </c>
      <c r="C113" s="115"/>
      <c r="D113" s="115" t="s">
        <v>608</v>
      </c>
      <c r="E113" s="115" t="str">
        <f t="shared" si="2"/>
        <v>08</v>
      </c>
      <c r="F113" s="115" t="str">
        <f t="shared" si="3"/>
        <v>083</v>
      </c>
      <c r="G113" s="114"/>
      <c r="H113" s="124" t="s">
        <v>1601</v>
      </c>
      <c r="I113" s="118">
        <v>5</v>
      </c>
      <c r="J113" s="119" t="s">
        <v>820</v>
      </c>
      <c r="K113" s="120">
        <v>430</v>
      </c>
      <c r="L113" s="120" t="e">
        <f>#REF!*#REF!</f>
        <v>#REF!</v>
      </c>
      <c r="M113" s="120"/>
      <c r="N113" s="119"/>
      <c r="O113" s="115"/>
      <c r="P113" s="115"/>
    </row>
    <row r="114" spans="1:16" ht="266" x14ac:dyDescent="0.35">
      <c r="A114" s="128" t="s">
        <v>1823</v>
      </c>
      <c r="B114" s="129" t="s">
        <v>609</v>
      </c>
      <c r="C114" s="115"/>
      <c r="D114" s="129" t="s">
        <v>609</v>
      </c>
      <c r="E114" s="115" t="str">
        <f t="shared" si="2"/>
        <v>08</v>
      </c>
      <c r="F114" s="115" t="str">
        <f t="shared" si="3"/>
        <v>083</v>
      </c>
      <c r="G114" s="114"/>
      <c r="H114" s="124" t="s">
        <v>812</v>
      </c>
      <c r="I114" s="118">
        <v>5</v>
      </c>
      <c r="J114" s="119" t="s">
        <v>820</v>
      </c>
      <c r="K114" s="120">
        <v>795</v>
      </c>
      <c r="L114" s="120" t="e">
        <f>#REF!*#REF!</f>
        <v>#REF!</v>
      </c>
      <c r="M114" s="120"/>
      <c r="N114" s="119"/>
      <c r="O114" s="115"/>
      <c r="P114" s="115"/>
    </row>
    <row r="115" spans="1:16" ht="308" x14ac:dyDescent="0.35">
      <c r="A115" s="128" t="s">
        <v>1823</v>
      </c>
      <c r="B115" s="115" t="s">
        <v>610</v>
      </c>
      <c r="C115" s="115"/>
      <c r="D115" s="115" t="s">
        <v>610</v>
      </c>
      <c r="E115" s="115" t="str">
        <f t="shared" si="2"/>
        <v>08</v>
      </c>
      <c r="F115" s="115" t="str">
        <f t="shared" si="3"/>
        <v>085</v>
      </c>
      <c r="G115" s="114"/>
      <c r="H115" s="124" t="s">
        <v>813</v>
      </c>
      <c r="I115" s="118">
        <v>50</v>
      </c>
      <c r="J115" s="119" t="s">
        <v>820</v>
      </c>
      <c r="K115" s="120">
        <v>234</v>
      </c>
      <c r="L115" s="120" t="e">
        <f>#REF!*#REF!</f>
        <v>#REF!</v>
      </c>
      <c r="M115" s="120"/>
      <c r="N115" s="119"/>
      <c r="O115" s="115"/>
      <c r="P115" s="115"/>
    </row>
    <row r="116" spans="1:16" ht="238" x14ac:dyDescent="0.35">
      <c r="A116" s="128" t="s">
        <v>1823</v>
      </c>
      <c r="B116" s="115" t="s">
        <v>608</v>
      </c>
      <c r="C116" s="115"/>
      <c r="D116" s="115" t="s">
        <v>608</v>
      </c>
      <c r="E116" s="115" t="str">
        <f t="shared" si="2"/>
        <v>08</v>
      </c>
      <c r="F116" s="115" t="str">
        <f t="shared" si="3"/>
        <v>083</v>
      </c>
      <c r="G116" s="114"/>
      <c r="H116" s="124" t="s">
        <v>1602</v>
      </c>
      <c r="I116" s="118">
        <v>30</v>
      </c>
      <c r="J116" s="119" t="s">
        <v>820</v>
      </c>
      <c r="K116" s="120">
        <v>430</v>
      </c>
      <c r="L116" s="120" t="e">
        <f>#REF!*#REF!</f>
        <v>#REF!</v>
      </c>
      <c r="M116" s="120"/>
      <c r="N116" s="119"/>
      <c r="O116" s="115"/>
      <c r="P116" s="115"/>
    </row>
    <row r="117" spans="1:16" ht="238" x14ac:dyDescent="0.35">
      <c r="A117" s="128" t="s">
        <v>1823</v>
      </c>
      <c r="B117" s="129" t="s">
        <v>609</v>
      </c>
      <c r="C117" s="115"/>
      <c r="D117" s="129" t="s">
        <v>609</v>
      </c>
      <c r="E117" s="115" t="str">
        <f t="shared" si="2"/>
        <v>08</v>
      </c>
      <c r="F117" s="115" t="str">
        <f t="shared" si="3"/>
        <v>083</v>
      </c>
      <c r="G117" s="114"/>
      <c r="H117" s="124" t="s">
        <v>814</v>
      </c>
      <c r="I117" s="118">
        <v>20</v>
      </c>
      <c r="J117" s="119" t="s">
        <v>820</v>
      </c>
      <c r="K117" s="120">
        <v>795</v>
      </c>
      <c r="L117" s="120" t="e">
        <f>#REF!*#REF!</f>
        <v>#REF!</v>
      </c>
      <c r="M117" s="120"/>
      <c r="N117" s="119"/>
      <c r="O117" s="115"/>
      <c r="P117" s="115"/>
    </row>
    <row r="118" spans="1:16" ht="238" x14ac:dyDescent="0.35">
      <c r="A118" s="128" t="s">
        <v>1823</v>
      </c>
      <c r="B118" s="129" t="s">
        <v>611</v>
      </c>
      <c r="C118" s="115"/>
      <c r="D118" s="129" t="s">
        <v>611</v>
      </c>
      <c r="E118" s="115" t="str">
        <f t="shared" si="2"/>
        <v>08</v>
      </c>
      <c r="F118" s="115" t="str">
        <f t="shared" si="3"/>
        <v>085</v>
      </c>
      <c r="G118" s="114"/>
      <c r="H118" s="124" t="s">
        <v>815</v>
      </c>
      <c r="I118" s="118">
        <v>10</v>
      </c>
      <c r="J118" s="119" t="s">
        <v>820</v>
      </c>
      <c r="K118" s="120">
        <v>270</v>
      </c>
      <c r="L118" s="120" t="e">
        <f>#REF!*#REF!</f>
        <v>#REF!</v>
      </c>
      <c r="M118" s="120"/>
      <c r="N118" s="119"/>
      <c r="O118" s="115"/>
      <c r="P118" s="115"/>
    </row>
    <row r="119" spans="1:16" ht="43.5" x14ac:dyDescent="0.35">
      <c r="A119" s="128"/>
      <c r="B119" s="115"/>
      <c r="C119" s="115"/>
      <c r="D119" s="115"/>
      <c r="E119" s="115" t="str">
        <f t="shared" si="2"/>
        <v/>
      </c>
      <c r="F119" s="115" t="str">
        <f t="shared" si="3"/>
        <v/>
      </c>
      <c r="G119" s="114" t="s">
        <v>1822</v>
      </c>
      <c r="H119" s="117" t="s">
        <v>1603</v>
      </c>
      <c r="I119" s="118"/>
      <c r="J119" s="119"/>
      <c r="K119" s="120"/>
      <c r="L119" s="120"/>
      <c r="M119" s="120"/>
      <c r="N119" s="119"/>
      <c r="O119" s="115"/>
      <c r="P119" s="115"/>
    </row>
    <row r="120" spans="1:16" ht="224" x14ac:dyDescent="0.35">
      <c r="A120" s="115"/>
      <c r="B120" s="115"/>
      <c r="C120" s="115"/>
      <c r="D120" s="115"/>
      <c r="E120" s="115" t="str">
        <f t="shared" si="2"/>
        <v/>
      </c>
      <c r="F120" s="115" t="str">
        <f t="shared" si="3"/>
        <v/>
      </c>
      <c r="G120" s="114"/>
      <c r="H120" s="124" t="s">
        <v>62</v>
      </c>
      <c r="I120" s="118"/>
      <c r="J120" s="119" t="s">
        <v>15</v>
      </c>
      <c r="K120" s="120"/>
      <c r="L120" s="120" t="e">
        <f>#REF!*#REF!</f>
        <v>#REF!</v>
      </c>
      <c r="M120" s="120"/>
      <c r="N120" s="119"/>
      <c r="O120" s="115"/>
      <c r="P120" s="115"/>
    </row>
    <row r="121" spans="1:16" ht="238" x14ac:dyDescent="0.35">
      <c r="A121" s="128" t="s">
        <v>1823</v>
      </c>
      <c r="B121" s="132" t="s">
        <v>612</v>
      </c>
      <c r="C121" s="115"/>
      <c r="D121" s="132" t="s">
        <v>612</v>
      </c>
      <c r="E121" s="115" t="str">
        <f t="shared" si="2"/>
        <v>08</v>
      </c>
      <c r="F121" s="115" t="str">
        <f t="shared" si="3"/>
        <v>072</v>
      </c>
      <c r="G121" s="114"/>
      <c r="H121" s="124" t="s">
        <v>816</v>
      </c>
      <c r="I121" s="118">
        <v>20</v>
      </c>
      <c r="J121" s="119" t="s">
        <v>820</v>
      </c>
      <c r="K121" s="120">
        <v>33.200000000000003</v>
      </c>
      <c r="L121" s="120" t="e">
        <f>#REF!*#REF!</f>
        <v>#REF!</v>
      </c>
      <c r="M121" s="120"/>
      <c r="N121" s="119"/>
      <c r="O121" s="115"/>
      <c r="P121" s="115"/>
    </row>
    <row r="122" spans="1:16" ht="210" x14ac:dyDescent="0.35">
      <c r="A122" s="128" t="s">
        <v>1823</v>
      </c>
      <c r="B122" s="129" t="s">
        <v>613</v>
      </c>
      <c r="C122" s="115"/>
      <c r="D122" s="129" t="s">
        <v>613</v>
      </c>
      <c r="E122" s="115" t="str">
        <f t="shared" si="2"/>
        <v>08</v>
      </c>
      <c r="F122" s="115" t="str">
        <f t="shared" si="3"/>
        <v>072</v>
      </c>
      <c r="G122" s="114"/>
      <c r="H122" s="124" t="s">
        <v>817</v>
      </c>
      <c r="I122" s="118">
        <v>10</v>
      </c>
      <c r="J122" s="119" t="s">
        <v>820</v>
      </c>
      <c r="K122" s="120">
        <v>48</v>
      </c>
      <c r="L122" s="120" t="e">
        <f>#REF!*#REF!</f>
        <v>#REF!</v>
      </c>
      <c r="M122" s="120"/>
      <c r="N122" s="119"/>
      <c r="O122" s="115"/>
      <c r="P122" s="115"/>
    </row>
    <row r="123" spans="1:16" ht="409.5" x14ac:dyDescent="0.35">
      <c r="A123" s="128" t="s">
        <v>1823</v>
      </c>
      <c r="B123" s="129" t="s">
        <v>615</v>
      </c>
      <c r="C123" s="115"/>
      <c r="D123" s="129" t="s">
        <v>615</v>
      </c>
      <c r="E123" s="115" t="str">
        <f t="shared" si="2"/>
        <v>08</v>
      </c>
      <c r="F123" s="115" t="str">
        <f t="shared" si="3"/>
        <v>072</v>
      </c>
      <c r="G123" s="114"/>
      <c r="H123" s="124" t="s">
        <v>818</v>
      </c>
      <c r="I123" s="118">
        <v>10</v>
      </c>
      <c r="J123" s="119" t="s">
        <v>820</v>
      </c>
      <c r="K123" s="120">
        <v>1030</v>
      </c>
      <c r="L123" s="120" t="e">
        <f>#REF!*#REF!</f>
        <v>#REF!</v>
      </c>
      <c r="M123" s="120"/>
      <c r="N123" s="119"/>
      <c r="O123" s="115"/>
      <c r="P123" s="115"/>
    </row>
    <row r="124" spans="1:16" ht="409.5" x14ac:dyDescent="0.35">
      <c r="A124" s="128" t="s">
        <v>1823</v>
      </c>
      <c r="B124" s="129" t="s">
        <v>616</v>
      </c>
      <c r="C124" s="115"/>
      <c r="D124" s="129" t="s">
        <v>616</v>
      </c>
      <c r="E124" s="115" t="str">
        <f t="shared" si="2"/>
        <v>08</v>
      </c>
      <c r="F124" s="115" t="str">
        <f t="shared" si="3"/>
        <v>072</v>
      </c>
      <c r="G124" s="114"/>
      <c r="H124" s="124" t="s">
        <v>819</v>
      </c>
      <c r="I124" s="118">
        <v>10</v>
      </c>
      <c r="J124" s="119" t="s">
        <v>820</v>
      </c>
      <c r="K124" s="120">
        <v>1190</v>
      </c>
      <c r="L124" s="120" t="e">
        <f>#REF!*#REF!</f>
        <v>#REF!</v>
      </c>
      <c r="M124" s="120"/>
      <c r="N124" s="119"/>
      <c r="O124" s="115"/>
      <c r="P124" s="115"/>
    </row>
    <row r="125" spans="1:16" ht="72.5" x14ac:dyDescent="0.35">
      <c r="A125" s="119"/>
      <c r="B125" s="115"/>
      <c r="C125" s="115"/>
      <c r="D125" s="115"/>
      <c r="E125" s="115" t="str">
        <f t="shared" si="2"/>
        <v/>
      </c>
      <c r="F125" s="115" t="str">
        <f t="shared" si="3"/>
        <v/>
      </c>
      <c r="G125" s="114" t="s">
        <v>1822</v>
      </c>
      <c r="H125" s="117" t="s">
        <v>1604</v>
      </c>
      <c r="I125" s="118"/>
      <c r="J125" s="119"/>
      <c r="K125" s="120"/>
      <c r="L125" s="120"/>
      <c r="M125" s="120"/>
      <c r="N125" s="119"/>
      <c r="O125" s="115"/>
      <c r="P125" s="115"/>
    </row>
    <row r="126" spans="1:16" ht="224" x14ac:dyDescent="0.35">
      <c r="A126" s="119"/>
      <c r="B126" s="115"/>
      <c r="C126" s="115"/>
      <c r="D126" s="115"/>
      <c r="E126" s="115" t="str">
        <f t="shared" si="2"/>
        <v/>
      </c>
      <c r="F126" s="115" t="str">
        <f t="shared" si="3"/>
        <v/>
      </c>
      <c r="G126" s="114"/>
      <c r="H126" s="124" t="s">
        <v>62</v>
      </c>
      <c r="I126" s="118"/>
      <c r="J126" s="119" t="s">
        <v>15</v>
      </c>
      <c r="K126" s="120"/>
      <c r="L126" s="120"/>
      <c r="M126" s="120"/>
      <c r="N126" s="119"/>
      <c r="O126" s="115"/>
      <c r="P126" s="115"/>
    </row>
    <row r="127" spans="1:16" ht="28" x14ac:dyDescent="0.35">
      <c r="A127" s="119" t="s">
        <v>1558</v>
      </c>
      <c r="B127" s="115"/>
      <c r="C127" s="115"/>
      <c r="D127" s="115"/>
      <c r="E127" s="115" t="str">
        <f t="shared" si="2"/>
        <v/>
      </c>
      <c r="F127" s="115" t="str">
        <f t="shared" si="3"/>
        <v/>
      </c>
      <c r="G127" s="114"/>
      <c r="H127" s="124" t="s">
        <v>821</v>
      </c>
      <c r="I127" s="118">
        <v>60</v>
      </c>
      <c r="J127" s="119" t="s">
        <v>757</v>
      </c>
      <c r="K127" s="120">
        <v>6</v>
      </c>
      <c r="L127" s="120" t="e">
        <f>#REF!*#REF!</f>
        <v>#REF!</v>
      </c>
      <c r="M127" s="120"/>
      <c r="N127" s="119"/>
      <c r="O127" s="115"/>
      <c r="P127" s="115"/>
    </row>
    <row r="128" spans="1:16" ht="28" x14ac:dyDescent="0.35">
      <c r="A128" s="119" t="s">
        <v>1558</v>
      </c>
      <c r="B128" s="115"/>
      <c r="C128" s="115"/>
      <c r="D128" s="115"/>
      <c r="E128" s="115" t="str">
        <f t="shared" si="2"/>
        <v/>
      </c>
      <c r="F128" s="115" t="str">
        <f t="shared" si="3"/>
        <v/>
      </c>
      <c r="G128" s="114"/>
      <c r="H128" s="124" t="s">
        <v>822</v>
      </c>
      <c r="I128" s="118">
        <v>80</v>
      </c>
      <c r="J128" s="119" t="s">
        <v>757</v>
      </c>
      <c r="K128" s="120">
        <v>8</v>
      </c>
      <c r="L128" s="120" t="e">
        <f>#REF!*#REF!</f>
        <v>#REF!</v>
      </c>
      <c r="M128" s="120"/>
      <c r="N128" s="119"/>
      <c r="O128" s="115"/>
      <c r="P128" s="115"/>
    </row>
    <row r="129" spans="1:16" ht="28" x14ac:dyDescent="0.35">
      <c r="A129" s="119" t="s">
        <v>1558</v>
      </c>
      <c r="B129" s="115"/>
      <c r="C129" s="115"/>
      <c r="D129" s="115"/>
      <c r="E129" s="115" t="str">
        <f t="shared" si="2"/>
        <v/>
      </c>
      <c r="F129" s="115" t="str">
        <f t="shared" si="3"/>
        <v/>
      </c>
      <c r="G129" s="114"/>
      <c r="H129" s="124" t="s">
        <v>823</v>
      </c>
      <c r="I129" s="118">
        <v>80</v>
      </c>
      <c r="J129" s="119" t="s">
        <v>757</v>
      </c>
      <c r="K129" s="120">
        <v>11</v>
      </c>
      <c r="L129" s="120" t="e">
        <f>#REF!*#REF!</f>
        <v>#REF!</v>
      </c>
      <c r="M129" s="120"/>
      <c r="N129" s="119"/>
      <c r="O129" s="115"/>
      <c r="P129" s="115"/>
    </row>
    <row r="130" spans="1:16" ht="28" x14ac:dyDescent="0.35">
      <c r="A130" s="119" t="s">
        <v>1558</v>
      </c>
      <c r="B130" s="115"/>
      <c r="C130" s="115"/>
      <c r="D130" s="115"/>
      <c r="E130" s="115" t="str">
        <f t="shared" si="2"/>
        <v/>
      </c>
      <c r="F130" s="115" t="str">
        <f t="shared" si="3"/>
        <v/>
      </c>
      <c r="G130" s="114"/>
      <c r="H130" s="124" t="s">
        <v>824</v>
      </c>
      <c r="I130" s="118">
        <v>140</v>
      </c>
      <c r="J130" s="119" t="s">
        <v>757</v>
      </c>
      <c r="K130" s="120">
        <v>14</v>
      </c>
      <c r="L130" s="120" t="e">
        <f>#REF!*#REF!</f>
        <v>#REF!</v>
      </c>
      <c r="M130" s="120"/>
      <c r="N130" s="119"/>
      <c r="O130" s="115"/>
      <c r="P130" s="115"/>
    </row>
    <row r="131" spans="1:16" ht="28" x14ac:dyDescent="0.35">
      <c r="A131" s="119" t="s">
        <v>1558</v>
      </c>
      <c r="B131" s="115"/>
      <c r="C131" s="115"/>
      <c r="D131" s="115"/>
      <c r="E131" s="115" t="str">
        <f t="shared" si="2"/>
        <v/>
      </c>
      <c r="F131" s="115" t="str">
        <f t="shared" si="3"/>
        <v/>
      </c>
      <c r="G131" s="114"/>
      <c r="H131" s="124" t="s">
        <v>825</v>
      </c>
      <c r="I131" s="118">
        <v>140</v>
      </c>
      <c r="J131" s="119" t="s">
        <v>757</v>
      </c>
      <c r="K131" s="120">
        <v>22</v>
      </c>
      <c r="L131" s="120" t="e">
        <f>#REF!*#REF!</f>
        <v>#REF!</v>
      </c>
      <c r="M131" s="120"/>
      <c r="N131" s="119"/>
      <c r="O131" s="115"/>
      <c r="P131" s="115"/>
    </row>
    <row r="132" spans="1:16" ht="28" x14ac:dyDescent="0.35">
      <c r="A132" s="119" t="s">
        <v>1558</v>
      </c>
      <c r="B132" s="115"/>
      <c r="C132" s="115"/>
      <c r="D132" s="115"/>
      <c r="E132" s="115" t="str">
        <f t="shared" si="2"/>
        <v/>
      </c>
      <c r="F132" s="115" t="str">
        <f t="shared" si="3"/>
        <v/>
      </c>
      <c r="G132" s="114"/>
      <c r="H132" s="124" t="s">
        <v>826</v>
      </c>
      <c r="I132" s="118">
        <v>80</v>
      </c>
      <c r="J132" s="119" t="s">
        <v>757</v>
      </c>
      <c r="K132" s="120">
        <v>25</v>
      </c>
      <c r="L132" s="120" t="e">
        <f>#REF!*#REF!</f>
        <v>#REF!</v>
      </c>
      <c r="M132" s="120"/>
      <c r="N132" s="119"/>
      <c r="O132" s="115"/>
      <c r="P132" s="115"/>
    </row>
    <row r="133" spans="1:16" ht="84" x14ac:dyDescent="0.35">
      <c r="A133" s="119" t="s">
        <v>1558</v>
      </c>
      <c r="B133" s="115"/>
      <c r="C133" s="115"/>
      <c r="D133" s="115"/>
      <c r="E133" s="115" t="str">
        <f t="shared" si="2"/>
        <v/>
      </c>
      <c r="F133" s="115" t="str">
        <f t="shared" si="3"/>
        <v/>
      </c>
      <c r="G133" s="114"/>
      <c r="H133" s="124" t="s">
        <v>827</v>
      </c>
      <c r="I133" s="118">
        <v>240</v>
      </c>
      <c r="J133" s="119" t="s">
        <v>757</v>
      </c>
      <c r="K133" s="120">
        <v>5</v>
      </c>
      <c r="L133" s="120" t="e">
        <f>#REF!*#REF!</f>
        <v>#REF!</v>
      </c>
      <c r="M133" s="120"/>
      <c r="N133" s="119"/>
      <c r="O133" s="115"/>
      <c r="P133" s="115"/>
    </row>
    <row r="134" spans="1:16" ht="84" x14ac:dyDescent="0.35">
      <c r="A134" s="119" t="s">
        <v>1558</v>
      </c>
      <c r="B134" s="115"/>
      <c r="C134" s="115"/>
      <c r="D134" s="115"/>
      <c r="E134" s="115" t="str">
        <f t="shared" si="2"/>
        <v/>
      </c>
      <c r="F134" s="115" t="str">
        <f t="shared" si="3"/>
        <v/>
      </c>
      <c r="G134" s="114"/>
      <c r="H134" s="124" t="s">
        <v>828</v>
      </c>
      <c r="I134" s="118">
        <v>460</v>
      </c>
      <c r="J134" s="119" t="s">
        <v>757</v>
      </c>
      <c r="K134" s="120">
        <v>7</v>
      </c>
      <c r="L134" s="120" t="e">
        <f>#REF!*#REF!</f>
        <v>#REF!</v>
      </c>
      <c r="M134" s="120"/>
      <c r="N134" s="119"/>
      <c r="O134" s="115"/>
      <c r="P134" s="115"/>
    </row>
    <row r="135" spans="1:16" ht="84" x14ac:dyDescent="0.35">
      <c r="A135" s="119" t="s">
        <v>1558</v>
      </c>
      <c r="B135" s="115"/>
      <c r="C135" s="115"/>
      <c r="D135" s="115"/>
      <c r="E135" s="115" t="str">
        <f t="shared" si="2"/>
        <v/>
      </c>
      <c r="F135" s="115" t="str">
        <f t="shared" si="3"/>
        <v/>
      </c>
      <c r="G135" s="114"/>
      <c r="H135" s="124" t="s">
        <v>829</v>
      </c>
      <c r="I135" s="118">
        <v>160</v>
      </c>
      <c r="J135" s="119" t="s">
        <v>757</v>
      </c>
      <c r="K135" s="120">
        <v>11</v>
      </c>
      <c r="L135" s="120" t="e">
        <f>#REF!*#REF!</f>
        <v>#REF!</v>
      </c>
      <c r="M135" s="120"/>
      <c r="N135" s="119"/>
      <c r="O135" s="115"/>
      <c r="P135" s="115"/>
    </row>
    <row r="136" spans="1:16" ht="84" x14ac:dyDescent="0.35">
      <c r="A136" s="119" t="s">
        <v>1558</v>
      </c>
      <c r="B136" s="115"/>
      <c r="C136" s="115"/>
      <c r="D136" s="115"/>
      <c r="E136" s="115" t="str">
        <f t="shared" si="2"/>
        <v/>
      </c>
      <c r="F136" s="115" t="str">
        <f t="shared" si="3"/>
        <v/>
      </c>
      <c r="G136" s="114"/>
      <c r="H136" s="124" t="s">
        <v>830</v>
      </c>
      <c r="I136" s="118">
        <v>100</v>
      </c>
      <c r="J136" s="119" t="s">
        <v>757</v>
      </c>
      <c r="K136" s="120">
        <v>18</v>
      </c>
      <c r="L136" s="120" t="e">
        <f>#REF!*#REF!</f>
        <v>#REF!</v>
      </c>
      <c r="M136" s="120"/>
      <c r="N136" s="119"/>
      <c r="O136" s="115"/>
      <c r="P136" s="115"/>
    </row>
    <row r="137" spans="1:16" ht="84" x14ac:dyDescent="0.35">
      <c r="A137" s="119" t="s">
        <v>1558</v>
      </c>
      <c r="B137" s="115"/>
      <c r="C137" s="115"/>
      <c r="D137" s="115"/>
      <c r="E137" s="115" t="str">
        <f t="shared" si="2"/>
        <v/>
      </c>
      <c r="F137" s="115" t="str">
        <f t="shared" si="3"/>
        <v/>
      </c>
      <c r="G137" s="114"/>
      <c r="H137" s="124" t="s">
        <v>831</v>
      </c>
      <c r="I137" s="118">
        <v>40</v>
      </c>
      <c r="J137" s="119" t="s">
        <v>757</v>
      </c>
      <c r="K137" s="120">
        <v>20</v>
      </c>
      <c r="L137" s="120" t="e">
        <f>#REF!*#REF!</f>
        <v>#REF!</v>
      </c>
      <c r="M137" s="120"/>
      <c r="N137" s="119"/>
      <c r="O137" s="115"/>
      <c r="P137" s="115"/>
    </row>
    <row r="138" spans="1:16" ht="84" x14ac:dyDescent="0.35">
      <c r="A138" s="119" t="s">
        <v>1558</v>
      </c>
      <c r="B138" s="115"/>
      <c r="C138" s="115"/>
      <c r="D138" s="115"/>
      <c r="E138" s="115" t="str">
        <f t="shared" si="2"/>
        <v/>
      </c>
      <c r="F138" s="115" t="str">
        <f t="shared" si="3"/>
        <v/>
      </c>
      <c r="G138" s="114"/>
      <c r="H138" s="124" t="s">
        <v>832</v>
      </c>
      <c r="I138" s="118">
        <v>80</v>
      </c>
      <c r="J138" s="119" t="s">
        <v>757</v>
      </c>
      <c r="K138" s="120">
        <v>30</v>
      </c>
      <c r="L138" s="120" t="e">
        <f>#REF!*#REF!</f>
        <v>#REF!</v>
      </c>
      <c r="M138" s="120"/>
      <c r="N138" s="119"/>
      <c r="O138" s="115"/>
      <c r="P138" s="115"/>
    </row>
    <row r="139" spans="1:16" ht="84" x14ac:dyDescent="0.35">
      <c r="A139" s="119" t="s">
        <v>1558</v>
      </c>
      <c r="B139" s="115"/>
      <c r="C139" s="115"/>
      <c r="D139" s="115"/>
      <c r="E139" s="115" t="str">
        <f t="shared" si="2"/>
        <v/>
      </c>
      <c r="F139" s="115" t="str">
        <f t="shared" si="3"/>
        <v/>
      </c>
      <c r="G139" s="114"/>
      <c r="H139" s="124" t="s">
        <v>833</v>
      </c>
      <c r="I139" s="118">
        <v>20</v>
      </c>
      <c r="J139" s="119" t="s">
        <v>757</v>
      </c>
      <c r="K139" s="120">
        <v>40</v>
      </c>
      <c r="L139" s="120" t="e">
        <f>#REF!*#REF!</f>
        <v>#REF!</v>
      </c>
      <c r="M139" s="120"/>
      <c r="N139" s="119"/>
      <c r="O139" s="115"/>
      <c r="P139" s="115"/>
    </row>
    <row r="140" spans="1:16" ht="84" x14ac:dyDescent="0.35">
      <c r="A140" s="119" t="s">
        <v>1558</v>
      </c>
      <c r="B140" s="115"/>
      <c r="C140" s="115"/>
      <c r="D140" s="115"/>
      <c r="E140" s="115" t="str">
        <f t="shared" si="2"/>
        <v/>
      </c>
      <c r="F140" s="115" t="str">
        <f t="shared" si="3"/>
        <v/>
      </c>
      <c r="G140" s="114"/>
      <c r="H140" s="124" t="s">
        <v>834</v>
      </c>
      <c r="I140" s="118">
        <v>40</v>
      </c>
      <c r="J140" s="119" t="s">
        <v>757</v>
      </c>
      <c r="K140" s="120">
        <v>50</v>
      </c>
      <c r="L140" s="120" t="e">
        <f>#REF!*#REF!</f>
        <v>#REF!</v>
      </c>
      <c r="M140" s="120"/>
      <c r="N140" s="119"/>
      <c r="O140" s="115"/>
      <c r="P140" s="115"/>
    </row>
    <row r="141" spans="1:16" ht="84" x14ac:dyDescent="0.35">
      <c r="A141" s="119" t="s">
        <v>1558</v>
      </c>
      <c r="B141" s="115"/>
      <c r="C141" s="115"/>
      <c r="D141" s="115"/>
      <c r="E141" s="115" t="str">
        <f t="shared" si="2"/>
        <v/>
      </c>
      <c r="F141" s="115" t="str">
        <f t="shared" si="3"/>
        <v/>
      </c>
      <c r="G141" s="114"/>
      <c r="H141" s="124" t="s">
        <v>835</v>
      </c>
      <c r="I141" s="118">
        <v>860</v>
      </c>
      <c r="J141" s="119" t="s">
        <v>757</v>
      </c>
      <c r="K141" s="120">
        <v>9</v>
      </c>
      <c r="L141" s="120" t="e">
        <f>#REF!*#REF!</f>
        <v>#REF!</v>
      </c>
      <c r="M141" s="120"/>
      <c r="N141" s="119"/>
      <c r="O141" s="115"/>
      <c r="P141" s="115"/>
    </row>
    <row r="142" spans="1:16" ht="84" x14ac:dyDescent="0.35">
      <c r="A142" s="119" t="s">
        <v>1558</v>
      </c>
      <c r="B142" s="115"/>
      <c r="C142" s="115"/>
      <c r="D142" s="115"/>
      <c r="E142" s="115" t="str">
        <f t="shared" si="2"/>
        <v/>
      </c>
      <c r="F142" s="115" t="str">
        <f t="shared" si="3"/>
        <v/>
      </c>
      <c r="G142" s="114"/>
      <c r="H142" s="124" t="s">
        <v>836</v>
      </c>
      <c r="I142" s="118">
        <v>480</v>
      </c>
      <c r="J142" s="119" t="s">
        <v>757</v>
      </c>
      <c r="K142" s="120">
        <v>24</v>
      </c>
      <c r="L142" s="120" t="e">
        <f>#REF!*#REF!</f>
        <v>#REF!</v>
      </c>
      <c r="M142" s="120"/>
      <c r="N142" s="119"/>
      <c r="O142" s="115"/>
      <c r="P142" s="115"/>
    </row>
    <row r="143" spans="1:16" ht="84" x14ac:dyDescent="0.35">
      <c r="A143" s="119" t="s">
        <v>1558</v>
      </c>
      <c r="B143" s="115"/>
      <c r="C143" s="115"/>
      <c r="D143" s="115"/>
      <c r="E143" s="115" t="str">
        <f t="shared" si="2"/>
        <v/>
      </c>
      <c r="F143" s="115" t="str">
        <f t="shared" si="3"/>
        <v/>
      </c>
      <c r="G143" s="114"/>
      <c r="H143" s="124" t="s">
        <v>837</v>
      </c>
      <c r="I143" s="118">
        <v>480</v>
      </c>
      <c r="J143" s="119" t="s">
        <v>757</v>
      </c>
      <c r="K143" s="120">
        <v>30</v>
      </c>
      <c r="L143" s="120" t="e">
        <f>#REF!*#REF!</f>
        <v>#REF!</v>
      </c>
      <c r="M143" s="120"/>
      <c r="N143" s="119"/>
      <c r="O143" s="115"/>
      <c r="P143" s="115"/>
    </row>
    <row r="144" spans="1:16" ht="84" x14ac:dyDescent="0.35">
      <c r="A144" s="119" t="s">
        <v>1558</v>
      </c>
      <c r="B144" s="115"/>
      <c r="C144" s="115"/>
      <c r="D144" s="115"/>
      <c r="E144" s="115" t="str">
        <f t="shared" si="2"/>
        <v/>
      </c>
      <c r="F144" s="115" t="str">
        <f t="shared" si="3"/>
        <v/>
      </c>
      <c r="G144" s="114"/>
      <c r="H144" s="124" t="s">
        <v>838</v>
      </c>
      <c r="I144" s="118">
        <v>120</v>
      </c>
      <c r="J144" s="119" t="s">
        <v>757</v>
      </c>
      <c r="K144" s="120">
        <v>35</v>
      </c>
      <c r="L144" s="120" t="e">
        <f>#REF!*#REF!</f>
        <v>#REF!</v>
      </c>
      <c r="M144" s="120"/>
      <c r="N144" s="119"/>
      <c r="O144" s="115"/>
      <c r="P144" s="115"/>
    </row>
    <row r="145" spans="1:16" ht="84" x14ac:dyDescent="0.35">
      <c r="A145" s="119" t="s">
        <v>1558</v>
      </c>
      <c r="B145" s="115"/>
      <c r="C145" s="115"/>
      <c r="D145" s="115"/>
      <c r="E145" s="115" t="str">
        <f t="shared" ref="E145:E208" si="4">LEFT(D145, 2)</f>
        <v/>
      </c>
      <c r="F145" s="115" t="str">
        <f t="shared" ref="F145:F208" si="5">MID(D145, 4, 3)</f>
        <v/>
      </c>
      <c r="G145" s="114"/>
      <c r="H145" s="124" t="s">
        <v>839</v>
      </c>
      <c r="I145" s="118">
        <v>40</v>
      </c>
      <c r="J145" s="119" t="s">
        <v>757</v>
      </c>
      <c r="K145" s="120">
        <v>40</v>
      </c>
      <c r="L145" s="120" t="e">
        <f>#REF!*#REF!</f>
        <v>#REF!</v>
      </c>
      <c r="M145" s="120"/>
      <c r="N145" s="119"/>
      <c r="O145" s="115"/>
      <c r="P145" s="115"/>
    </row>
    <row r="146" spans="1:16" ht="112" x14ac:dyDescent="0.35">
      <c r="A146" s="119" t="s">
        <v>1558</v>
      </c>
      <c r="B146" s="115"/>
      <c r="C146" s="115"/>
      <c r="D146" s="115"/>
      <c r="E146" s="115" t="str">
        <f t="shared" si="4"/>
        <v/>
      </c>
      <c r="F146" s="115" t="str">
        <f t="shared" si="5"/>
        <v/>
      </c>
      <c r="G146" s="114"/>
      <c r="H146" s="124" t="s">
        <v>840</v>
      </c>
      <c r="I146" s="118">
        <v>80</v>
      </c>
      <c r="J146" s="119" t="s">
        <v>757</v>
      </c>
      <c r="K146" s="120">
        <v>16</v>
      </c>
      <c r="L146" s="120" t="e">
        <f>#REF!*#REF!</f>
        <v>#REF!</v>
      </c>
      <c r="M146" s="120"/>
      <c r="N146" s="119"/>
      <c r="O146" s="115"/>
      <c r="P146" s="115"/>
    </row>
    <row r="147" spans="1:16" ht="112" x14ac:dyDescent="0.35">
      <c r="A147" s="119" t="s">
        <v>1558</v>
      </c>
      <c r="B147" s="115"/>
      <c r="C147" s="115"/>
      <c r="D147" s="115"/>
      <c r="E147" s="115" t="str">
        <f t="shared" si="4"/>
        <v/>
      </c>
      <c r="F147" s="115" t="str">
        <f t="shared" si="5"/>
        <v/>
      </c>
      <c r="G147" s="114"/>
      <c r="H147" s="124" t="s">
        <v>841</v>
      </c>
      <c r="I147" s="118">
        <v>580</v>
      </c>
      <c r="J147" s="119" t="s">
        <v>757</v>
      </c>
      <c r="K147" s="120">
        <v>20</v>
      </c>
      <c r="L147" s="120" t="e">
        <f>#REF!*#REF!</f>
        <v>#REF!</v>
      </c>
      <c r="M147" s="120"/>
      <c r="N147" s="119"/>
      <c r="O147" s="115"/>
      <c r="P147" s="115"/>
    </row>
    <row r="148" spans="1:16" ht="112" x14ac:dyDescent="0.35">
      <c r="A148" s="119" t="s">
        <v>1558</v>
      </c>
      <c r="B148" s="115"/>
      <c r="C148" s="115"/>
      <c r="D148" s="115"/>
      <c r="E148" s="115" t="str">
        <f t="shared" si="4"/>
        <v/>
      </c>
      <c r="F148" s="115" t="str">
        <f t="shared" si="5"/>
        <v/>
      </c>
      <c r="G148" s="114"/>
      <c r="H148" s="124" t="s">
        <v>842</v>
      </c>
      <c r="I148" s="118">
        <v>980</v>
      </c>
      <c r="J148" s="119" t="s">
        <v>757</v>
      </c>
      <c r="K148" s="120">
        <v>35</v>
      </c>
      <c r="L148" s="120" t="e">
        <f>#REF!*#REF!</f>
        <v>#REF!</v>
      </c>
      <c r="M148" s="120"/>
      <c r="N148" s="119"/>
      <c r="O148" s="115"/>
      <c r="P148" s="115"/>
    </row>
    <row r="149" spans="1:16" ht="112" x14ac:dyDescent="0.35">
      <c r="A149" s="119" t="s">
        <v>1558</v>
      </c>
      <c r="B149" s="115"/>
      <c r="C149" s="115"/>
      <c r="D149" s="115"/>
      <c r="E149" s="115" t="str">
        <f t="shared" si="4"/>
        <v/>
      </c>
      <c r="F149" s="115" t="str">
        <f t="shared" si="5"/>
        <v/>
      </c>
      <c r="G149" s="114"/>
      <c r="H149" s="124" t="s">
        <v>843</v>
      </c>
      <c r="I149" s="118">
        <v>40</v>
      </c>
      <c r="J149" s="119" t="s">
        <v>757</v>
      </c>
      <c r="K149" s="120">
        <v>45</v>
      </c>
      <c r="L149" s="120" t="e">
        <f>#REF!*#REF!</f>
        <v>#REF!</v>
      </c>
      <c r="M149" s="120"/>
      <c r="N149" s="119"/>
      <c r="O149" s="115"/>
      <c r="P149" s="115"/>
    </row>
    <row r="150" spans="1:16" ht="112" x14ac:dyDescent="0.35">
      <c r="A150" s="119" t="s">
        <v>1558</v>
      </c>
      <c r="B150" s="115"/>
      <c r="C150" s="115"/>
      <c r="D150" s="115"/>
      <c r="E150" s="115" t="str">
        <f t="shared" si="4"/>
        <v/>
      </c>
      <c r="F150" s="115" t="str">
        <f t="shared" si="5"/>
        <v/>
      </c>
      <c r="G150" s="114"/>
      <c r="H150" s="124" t="s">
        <v>844</v>
      </c>
      <c r="I150" s="118">
        <v>10</v>
      </c>
      <c r="J150" s="119" t="s">
        <v>757</v>
      </c>
      <c r="K150" s="120">
        <v>55</v>
      </c>
      <c r="L150" s="120" t="e">
        <f>#REF!*#REF!</f>
        <v>#REF!</v>
      </c>
      <c r="M150" s="120"/>
      <c r="N150" s="119"/>
      <c r="O150" s="115"/>
      <c r="P150" s="115"/>
    </row>
    <row r="151" spans="1:16" ht="70" x14ac:dyDescent="0.35">
      <c r="A151" s="119" t="s">
        <v>1558</v>
      </c>
      <c r="B151" s="115"/>
      <c r="C151" s="115"/>
      <c r="D151" s="115"/>
      <c r="E151" s="115" t="str">
        <f t="shared" si="4"/>
        <v/>
      </c>
      <c r="F151" s="115" t="str">
        <f t="shared" si="5"/>
        <v/>
      </c>
      <c r="G151" s="114"/>
      <c r="H151" s="124" t="s">
        <v>845</v>
      </c>
      <c r="I151" s="118">
        <v>700</v>
      </c>
      <c r="J151" s="119" t="s">
        <v>757</v>
      </c>
      <c r="K151" s="120">
        <v>10</v>
      </c>
      <c r="L151" s="120" t="e">
        <f>#REF!*#REF!</f>
        <v>#REF!</v>
      </c>
      <c r="M151" s="120"/>
      <c r="N151" s="119"/>
      <c r="O151" s="115"/>
      <c r="P151" s="115"/>
    </row>
    <row r="152" spans="1:16" ht="70" x14ac:dyDescent="0.35">
      <c r="A152" s="119" t="s">
        <v>1558</v>
      </c>
      <c r="B152" s="115"/>
      <c r="C152" s="115"/>
      <c r="D152" s="115"/>
      <c r="E152" s="115" t="str">
        <f t="shared" si="4"/>
        <v/>
      </c>
      <c r="F152" s="115" t="str">
        <f t="shared" si="5"/>
        <v/>
      </c>
      <c r="G152" s="114"/>
      <c r="H152" s="124" t="s">
        <v>846</v>
      </c>
      <c r="I152" s="118">
        <v>580</v>
      </c>
      <c r="J152" s="119" t="s">
        <v>757</v>
      </c>
      <c r="K152" s="120">
        <v>12</v>
      </c>
      <c r="L152" s="120" t="e">
        <f>#REF!*#REF!</f>
        <v>#REF!</v>
      </c>
      <c r="M152" s="120"/>
      <c r="N152" s="119"/>
      <c r="O152" s="115"/>
      <c r="P152" s="115"/>
    </row>
    <row r="153" spans="1:16" ht="70" x14ac:dyDescent="0.35">
      <c r="A153" s="119" t="s">
        <v>1558</v>
      </c>
      <c r="B153" s="115"/>
      <c r="C153" s="115"/>
      <c r="D153" s="115"/>
      <c r="E153" s="115" t="str">
        <f t="shared" si="4"/>
        <v/>
      </c>
      <c r="F153" s="115" t="str">
        <f t="shared" si="5"/>
        <v/>
      </c>
      <c r="G153" s="114"/>
      <c r="H153" s="124" t="s">
        <v>847</v>
      </c>
      <c r="I153" s="118">
        <v>220</v>
      </c>
      <c r="J153" s="119" t="s">
        <v>757</v>
      </c>
      <c r="K153" s="120">
        <v>120</v>
      </c>
      <c r="L153" s="120" t="e">
        <f>#REF!*#REF!</f>
        <v>#REF!</v>
      </c>
      <c r="M153" s="120"/>
      <c r="N153" s="119"/>
      <c r="O153" s="115"/>
      <c r="P153" s="115"/>
    </row>
    <row r="154" spans="1:16" ht="70" x14ac:dyDescent="0.35">
      <c r="A154" s="119" t="s">
        <v>1558</v>
      </c>
      <c r="B154" s="115"/>
      <c r="C154" s="115"/>
      <c r="D154" s="115"/>
      <c r="E154" s="115" t="str">
        <f t="shared" si="4"/>
        <v/>
      </c>
      <c r="F154" s="115" t="str">
        <f t="shared" si="5"/>
        <v/>
      </c>
      <c r="G154" s="114"/>
      <c r="H154" s="124" t="s">
        <v>848</v>
      </c>
      <c r="I154" s="118">
        <v>1000</v>
      </c>
      <c r="J154" s="119" t="s">
        <v>757</v>
      </c>
      <c r="K154" s="120">
        <v>8</v>
      </c>
      <c r="L154" s="120" t="e">
        <f>#REF!*#REF!</f>
        <v>#REF!</v>
      </c>
      <c r="M154" s="120"/>
      <c r="N154" s="119"/>
      <c r="O154" s="115"/>
      <c r="P154" s="115"/>
    </row>
    <row r="155" spans="1:16" ht="70" x14ac:dyDescent="0.35">
      <c r="A155" s="119" t="s">
        <v>1558</v>
      </c>
      <c r="B155" s="115"/>
      <c r="C155" s="115"/>
      <c r="D155" s="115"/>
      <c r="E155" s="115" t="str">
        <f t="shared" si="4"/>
        <v/>
      </c>
      <c r="F155" s="115" t="str">
        <f t="shared" si="5"/>
        <v/>
      </c>
      <c r="G155" s="114"/>
      <c r="H155" s="124" t="s">
        <v>849</v>
      </c>
      <c r="I155" s="118">
        <v>900</v>
      </c>
      <c r="J155" s="119" t="s">
        <v>757</v>
      </c>
      <c r="K155" s="120">
        <v>18</v>
      </c>
      <c r="L155" s="120" t="e">
        <f>#REF!*#REF!</f>
        <v>#REF!</v>
      </c>
      <c r="M155" s="120"/>
      <c r="N155" s="119"/>
      <c r="O155" s="115"/>
      <c r="P155" s="115"/>
    </row>
    <row r="156" spans="1:16" ht="70" x14ac:dyDescent="0.35">
      <c r="A156" s="119" t="s">
        <v>1558</v>
      </c>
      <c r="B156" s="115"/>
      <c r="C156" s="115"/>
      <c r="D156" s="115"/>
      <c r="E156" s="115" t="str">
        <f t="shared" si="4"/>
        <v/>
      </c>
      <c r="F156" s="115" t="str">
        <f t="shared" si="5"/>
        <v/>
      </c>
      <c r="G156" s="114"/>
      <c r="H156" s="124" t="s">
        <v>850</v>
      </c>
      <c r="I156" s="118">
        <v>20</v>
      </c>
      <c r="J156" s="119" t="s">
        <v>757</v>
      </c>
      <c r="K156" s="120">
        <v>16</v>
      </c>
      <c r="L156" s="120" t="e">
        <f>#REF!*#REF!</f>
        <v>#REF!</v>
      </c>
      <c r="M156" s="120"/>
      <c r="N156" s="119"/>
      <c r="O156" s="115"/>
      <c r="P156" s="115"/>
    </row>
    <row r="157" spans="1:16" ht="70" x14ac:dyDescent="0.35">
      <c r="A157" s="119" t="s">
        <v>1558</v>
      </c>
      <c r="B157" s="115"/>
      <c r="C157" s="115"/>
      <c r="D157" s="115"/>
      <c r="E157" s="115" t="str">
        <f t="shared" si="4"/>
        <v/>
      </c>
      <c r="F157" s="115" t="str">
        <f t="shared" si="5"/>
        <v/>
      </c>
      <c r="G157" s="114"/>
      <c r="H157" s="124" t="s">
        <v>851</v>
      </c>
      <c r="I157" s="118">
        <v>20</v>
      </c>
      <c r="J157" s="119" t="s">
        <v>757</v>
      </c>
      <c r="K157" s="120">
        <v>35</v>
      </c>
      <c r="L157" s="120" t="e">
        <f>#REF!*#REF!</f>
        <v>#REF!</v>
      </c>
      <c r="M157" s="120"/>
      <c r="N157" s="119"/>
      <c r="O157" s="115"/>
      <c r="P157" s="115"/>
    </row>
    <row r="158" spans="1:16" ht="70" x14ac:dyDescent="0.35">
      <c r="A158" s="119" t="s">
        <v>1558</v>
      </c>
      <c r="B158" s="115"/>
      <c r="C158" s="115"/>
      <c r="D158" s="115"/>
      <c r="E158" s="115" t="str">
        <f t="shared" si="4"/>
        <v/>
      </c>
      <c r="F158" s="115" t="str">
        <f t="shared" si="5"/>
        <v/>
      </c>
      <c r="G158" s="114"/>
      <c r="H158" s="124" t="s">
        <v>852</v>
      </c>
      <c r="I158" s="118">
        <v>40</v>
      </c>
      <c r="J158" s="119" t="s">
        <v>757</v>
      </c>
      <c r="K158" s="120">
        <v>80</v>
      </c>
      <c r="L158" s="120" t="e">
        <f>#REF!*#REF!</f>
        <v>#REF!</v>
      </c>
      <c r="M158" s="120"/>
      <c r="N158" s="119"/>
      <c r="O158" s="115"/>
      <c r="P158" s="115"/>
    </row>
    <row r="159" spans="1:16" ht="70" x14ac:dyDescent="0.35">
      <c r="A159" s="119" t="s">
        <v>1558</v>
      </c>
      <c r="B159" s="115"/>
      <c r="C159" s="115"/>
      <c r="D159" s="115"/>
      <c r="E159" s="115" t="str">
        <f t="shared" si="4"/>
        <v/>
      </c>
      <c r="F159" s="115" t="str">
        <f t="shared" si="5"/>
        <v/>
      </c>
      <c r="G159" s="114"/>
      <c r="H159" s="124" t="s">
        <v>853</v>
      </c>
      <c r="I159" s="118">
        <v>80</v>
      </c>
      <c r="J159" s="119" t="s">
        <v>757</v>
      </c>
      <c r="K159" s="120">
        <v>180</v>
      </c>
      <c r="L159" s="120" t="e">
        <f>#REF!*#REF!</f>
        <v>#REF!</v>
      </c>
      <c r="M159" s="120"/>
      <c r="N159" s="119"/>
      <c r="O159" s="115"/>
      <c r="P159" s="115"/>
    </row>
    <row r="160" spans="1:16" ht="70" x14ac:dyDescent="0.35">
      <c r="A160" s="119" t="s">
        <v>1558</v>
      </c>
      <c r="B160" s="115"/>
      <c r="C160" s="115"/>
      <c r="D160" s="115"/>
      <c r="E160" s="115" t="str">
        <f t="shared" si="4"/>
        <v/>
      </c>
      <c r="F160" s="115" t="str">
        <f t="shared" si="5"/>
        <v/>
      </c>
      <c r="G160" s="114"/>
      <c r="H160" s="124" t="s">
        <v>854</v>
      </c>
      <c r="I160" s="118">
        <v>20</v>
      </c>
      <c r="J160" s="119" t="s">
        <v>757</v>
      </c>
      <c r="K160" s="120">
        <v>300</v>
      </c>
      <c r="L160" s="120" t="e">
        <f>#REF!*#REF!</f>
        <v>#REF!</v>
      </c>
      <c r="M160" s="120"/>
      <c r="N160" s="119"/>
      <c r="O160" s="115"/>
      <c r="P160" s="115"/>
    </row>
    <row r="161" spans="1:16" ht="70" x14ac:dyDescent="0.35">
      <c r="A161" s="119" t="s">
        <v>1558</v>
      </c>
      <c r="B161" s="115"/>
      <c r="C161" s="115"/>
      <c r="D161" s="115"/>
      <c r="E161" s="115" t="str">
        <f t="shared" si="4"/>
        <v/>
      </c>
      <c r="F161" s="115" t="str">
        <f t="shared" si="5"/>
        <v/>
      </c>
      <c r="G161" s="114"/>
      <c r="H161" s="124" t="s">
        <v>855</v>
      </c>
      <c r="I161" s="118">
        <v>20</v>
      </c>
      <c r="J161" s="119" t="s">
        <v>757</v>
      </c>
      <c r="K161" s="120">
        <v>18</v>
      </c>
      <c r="L161" s="120" t="e">
        <f>#REF!*#REF!</f>
        <v>#REF!</v>
      </c>
      <c r="M161" s="120"/>
      <c r="N161" s="119"/>
      <c r="O161" s="115"/>
      <c r="P161" s="115"/>
    </row>
    <row r="162" spans="1:16" ht="70" x14ac:dyDescent="0.35">
      <c r="A162" s="119" t="s">
        <v>1558</v>
      </c>
      <c r="B162" s="115"/>
      <c r="C162" s="115"/>
      <c r="D162" s="115"/>
      <c r="E162" s="115" t="str">
        <f t="shared" si="4"/>
        <v/>
      </c>
      <c r="F162" s="115" t="str">
        <f t="shared" si="5"/>
        <v/>
      </c>
      <c r="G162" s="114"/>
      <c r="H162" s="124" t="s">
        <v>856</v>
      </c>
      <c r="I162" s="118">
        <v>20</v>
      </c>
      <c r="J162" s="119" t="s">
        <v>757</v>
      </c>
      <c r="K162" s="120">
        <v>23</v>
      </c>
      <c r="L162" s="120" t="e">
        <f>#REF!*#REF!</f>
        <v>#REF!</v>
      </c>
      <c r="M162" s="120"/>
      <c r="N162" s="119"/>
      <c r="O162" s="115"/>
      <c r="P162" s="115"/>
    </row>
    <row r="163" spans="1:16" ht="70" x14ac:dyDescent="0.35">
      <c r="A163" s="119" t="s">
        <v>1558</v>
      </c>
      <c r="B163" s="115"/>
      <c r="C163" s="115"/>
      <c r="D163" s="115"/>
      <c r="E163" s="115" t="str">
        <f t="shared" si="4"/>
        <v/>
      </c>
      <c r="F163" s="115" t="str">
        <f t="shared" si="5"/>
        <v/>
      </c>
      <c r="G163" s="114"/>
      <c r="H163" s="124" t="s">
        <v>857</v>
      </c>
      <c r="I163" s="118">
        <v>20</v>
      </c>
      <c r="J163" s="119" t="s">
        <v>757</v>
      </c>
      <c r="K163" s="120">
        <v>30</v>
      </c>
      <c r="L163" s="120" t="e">
        <f>#REF!*#REF!</f>
        <v>#REF!</v>
      </c>
      <c r="M163" s="120"/>
      <c r="N163" s="119"/>
      <c r="O163" s="115"/>
      <c r="P163" s="115"/>
    </row>
    <row r="164" spans="1:16" ht="70" x14ac:dyDescent="0.35">
      <c r="A164" s="119" t="s">
        <v>1558</v>
      </c>
      <c r="B164" s="115"/>
      <c r="C164" s="115"/>
      <c r="D164" s="115"/>
      <c r="E164" s="115" t="str">
        <f t="shared" si="4"/>
        <v/>
      </c>
      <c r="F164" s="115" t="str">
        <f t="shared" si="5"/>
        <v/>
      </c>
      <c r="G164" s="114"/>
      <c r="H164" s="124" t="s">
        <v>858</v>
      </c>
      <c r="I164" s="118">
        <v>20</v>
      </c>
      <c r="J164" s="119" t="s">
        <v>757</v>
      </c>
      <c r="K164" s="120">
        <v>34</v>
      </c>
      <c r="L164" s="120" t="e">
        <f>#REF!*#REF!</f>
        <v>#REF!</v>
      </c>
      <c r="M164" s="120"/>
      <c r="N164" s="119"/>
      <c r="O164" s="115"/>
      <c r="P164" s="115"/>
    </row>
    <row r="165" spans="1:16" x14ac:dyDescent="0.35">
      <c r="A165" s="119"/>
      <c r="B165" s="115"/>
      <c r="C165" s="115"/>
      <c r="D165" s="115"/>
      <c r="E165" s="115" t="str">
        <f t="shared" si="4"/>
        <v/>
      </c>
      <c r="F165" s="115" t="str">
        <f t="shared" si="5"/>
        <v/>
      </c>
      <c r="G165" s="114" t="s">
        <v>1822</v>
      </c>
      <c r="H165" s="117" t="s">
        <v>1824</v>
      </c>
      <c r="I165" s="118"/>
      <c r="J165" s="119"/>
      <c r="K165" s="120"/>
      <c r="L165" s="120"/>
      <c r="M165" s="120"/>
      <c r="N165" s="119"/>
      <c r="O165" s="115"/>
      <c r="P165" s="115"/>
    </row>
    <row r="166" spans="1:16" ht="224" x14ac:dyDescent="0.35">
      <c r="A166" s="119"/>
      <c r="B166" s="115"/>
      <c r="C166" s="115"/>
      <c r="D166" s="115"/>
      <c r="E166" s="115" t="str">
        <f t="shared" si="4"/>
        <v/>
      </c>
      <c r="F166" s="115" t="str">
        <f t="shared" si="5"/>
        <v/>
      </c>
      <c r="G166" s="114"/>
      <c r="H166" s="124" t="s">
        <v>62</v>
      </c>
      <c r="I166" s="118"/>
      <c r="J166" s="119" t="s">
        <v>15</v>
      </c>
      <c r="K166" s="120"/>
      <c r="L166" s="120"/>
      <c r="M166" s="120"/>
      <c r="N166" s="119"/>
      <c r="O166" s="115"/>
      <c r="P166" s="115"/>
    </row>
    <row r="167" spans="1:16" ht="168" x14ac:dyDescent="0.35">
      <c r="A167" s="119" t="s">
        <v>1558</v>
      </c>
      <c r="B167" s="115"/>
      <c r="C167" s="115"/>
      <c r="D167" s="115"/>
      <c r="E167" s="115" t="str">
        <f t="shared" si="4"/>
        <v/>
      </c>
      <c r="F167" s="115" t="str">
        <f t="shared" si="5"/>
        <v/>
      </c>
      <c r="G167" s="114"/>
      <c r="H167" s="124" t="s">
        <v>1607</v>
      </c>
      <c r="I167" s="118">
        <v>24</v>
      </c>
      <c r="J167" s="119" t="s">
        <v>639</v>
      </c>
      <c r="K167" s="120">
        <v>200000</v>
      </c>
      <c r="L167" s="120" t="e">
        <f>#REF!*#REF!</f>
        <v>#REF!</v>
      </c>
      <c r="M167" s="120"/>
      <c r="N167" s="119"/>
      <c r="O167" s="115"/>
      <c r="P167" s="115"/>
    </row>
    <row r="168" spans="1:16" ht="336" x14ac:dyDescent="0.35">
      <c r="A168" s="119" t="s">
        <v>1558</v>
      </c>
      <c r="B168" s="115"/>
      <c r="C168" s="115"/>
      <c r="D168" s="115"/>
      <c r="E168" s="115" t="str">
        <f t="shared" si="4"/>
        <v/>
      </c>
      <c r="F168" s="115" t="str">
        <f t="shared" si="5"/>
        <v/>
      </c>
      <c r="G168" s="114"/>
      <c r="H168" s="124" t="s">
        <v>1608</v>
      </c>
      <c r="I168" s="118">
        <v>4</v>
      </c>
      <c r="J168" s="119" t="s">
        <v>820</v>
      </c>
      <c r="K168" s="120">
        <v>50000</v>
      </c>
      <c r="L168" s="120" t="e">
        <f>#REF!*#REF!</f>
        <v>#REF!</v>
      </c>
      <c r="M168" s="120"/>
      <c r="N168" s="119"/>
      <c r="O168" s="115"/>
      <c r="P168" s="115"/>
    </row>
    <row r="169" spans="1:16" ht="392" x14ac:dyDescent="0.35">
      <c r="A169" s="119" t="s">
        <v>1558</v>
      </c>
      <c r="B169" s="115"/>
      <c r="C169" s="115"/>
      <c r="D169" s="115"/>
      <c r="E169" s="115" t="str">
        <f t="shared" si="4"/>
        <v/>
      </c>
      <c r="F169" s="115" t="str">
        <f t="shared" si="5"/>
        <v/>
      </c>
      <c r="G169" s="114"/>
      <c r="H169" s="124" t="s">
        <v>1825</v>
      </c>
      <c r="I169" s="118">
        <v>11</v>
      </c>
      <c r="J169" s="119" t="s">
        <v>820</v>
      </c>
      <c r="K169" s="120">
        <v>2500</v>
      </c>
      <c r="L169" s="120" t="e">
        <f>#REF!*#REF!</f>
        <v>#REF!</v>
      </c>
      <c r="M169" s="120"/>
      <c r="N169" s="119"/>
      <c r="O169" s="115"/>
      <c r="P169" s="115"/>
    </row>
    <row r="170" spans="1:16" ht="364" x14ac:dyDescent="0.35">
      <c r="A170" s="119" t="s">
        <v>1558</v>
      </c>
      <c r="B170" s="115"/>
      <c r="C170" s="115"/>
      <c r="D170" s="115"/>
      <c r="E170" s="115" t="str">
        <f t="shared" si="4"/>
        <v/>
      </c>
      <c r="F170" s="115" t="str">
        <f t="shared" si="5"/>
        <v/>
      </c>
      <c r="G170" s="114"/>
      <c r="H170" s="124" t="s">
        <v>1826</v>
      </c>
      <c r="I170" s="118">
        <v>2</v>
      </c>
      <c r="J170" s="119" t="s">
        <v>820</v>
      </c>
      <c r="K170" s="120">
        <v>2500</v>
      </c>
      <c r="L170" s="120" t="e">
        <f>#REF!*#REF!</f>
        <v>#REF!</v>
      </c>
      <c r="M170" s="120"/>
      <c r="N170" s="119"/>
      <c r="O170" s="115"/>
      <c r="P170" s="115"/>
    </row>
    <row r="171" spans="1:16" ht="378" x14ac:dyDescent="0.35">
      <c r="A171" s="119" t="s">
        <v>1558</v>
      </c>
      <c r="B171" s="115"/>
      <c r="C171" s="115"/>
      <c r="D171" s="115"/>
      <c r="E171" s="115" t="str">
        <f t="shared" si="4"/>
        <v/>
      </c>
      <c r="F171" s="115" t="str">
        <f t="shared" si="5"/>
        <v/>
      </c>
      <c r="G171" s="114"/>
      <c r="H171" s="124" t="s">
        <v>1827</v>
      </c>
      <c r="I171" s="118">
        <v>6</v>
      </c>
      <c r="J171" s="119" t="s">
        <v>820</v>
      </c>
      <c r="K171" s="120">
        <v>2500</v>
      </c>
      <c r="L171" s="120" t="e">
        <f>#REF!*#REF!</f>
        <v>#REF!</v>
      </c>
      <c r="M171" s="120"/>
      <c r="N171" s="119"/>
      <c r="O171" s="115"/>
      <c r="P171" s="115"/>
    </row>
    <row r="172" spans="1:16" ht="392" x14ac:dyDescent="0.35">
      <c r="A172" s="119" t="s">
        <v>1558</v>
      </c>
      <c r="B172" s="115"/>
      <c r="C172" s="115"/>
      <c r="D172" s="115"/>
      <c r="E172" s="115" t="str">
        <f t="shared" si="4"/>
        <v/>
      </c>
      <c r="F172" s="115" t="str">
        <f t="shared" si="5"/>
        <v/>
      </c>
      <c r="G172" s="114"/>
      <c r="H172" s="124" t="s">
        <v>1828</v>
      </c>
      <c r="I172" s="118">
        <v>6</v>
      </c>
      <c r="J172" s="119" t="s">
        <v>820</v>
      </c>
      <c r="K172" s="120">
        <v>2500</v>
      </c>
      <c r="L172" s="120" t="e">
        <f>#REF!*#REF!</f>
        <v>#REF!</v>
      </c>
      <c r="M172" s="120"/>
      <c r="N172" s="119"/>
      <c r="O172" s="115"/>
      <c r="P172" s="115"/>
    </row>
    <row r="173" spans="1:16" ht="409.5" x14ac:dyDescent="0.35">
      <c r="A173" s="119" t="s">
        <v>1558</v>
      </c>
      <c r="B173" s="115"/>
      <c r="C173" s="115"/>
      <c r="D173" s="115"/>
      <c r="E173" s="115" t="str">
        <f t="shared" si="4"/>
        <v/>
      </c>
      <c r="F173" s="115" t="str">
        <f t="shared" si="5"/>
        <v/>
      </c>
      <c r="G173" s="114"/>
      <c r="H173" s="124" t="s">
        <v>1829</v>
      </c>
      <c r="I173" s="118">
        <v>12</v>
      </c>
      <c r="J173" s="119" t="s">
        <v>820</v>
      </c>
      <c r="K173" s="120">
        <v>2500</v>
      </c>
      <c r="L173" s="120" t="e">
        <f>#REF!*#REF!</f>
        <v>#REF!</v>
      </c>
      <c r="M173" s="120"/>
      <c r="N173" s="119"/>
      <c r="O173" s="115"/>
      <c r="P173" s="115"/>
    </row>
    <row r="174" spans="1:16" ht="392" x14ac:dyDescent="0.35">
      <c r="A174" s="119" t="s">
        <v>1558</v>
      </c>
      <c r="B174" s="115"/>
      <c r="C174" s="115"/>
      <c r="D174" s="115"/>
      <c r="E174" s="115" t="str">
        <f t="shared" si="4"/>
        <v/>
      </c>
      <c r="F174" s="115" t="str">
        <f t="shared" si="5"/>
        <v/>
      </c>
      <c r="G174" s="114"/>
      <c r="H174" s="124" t="s">
        <v>1830</v>
      </c>
      <c r="I174" s="118">
        <v>15</v>
      </c>
      <c r="J174" s="119" t="s">
        <v>820</v>
      </c>
      <c r="K174" s="120">
        <v>2500</v>
      </c>
      <c r="L174" s="120" t="e">
        <f>#REF!*#REF!</f>
        <v>#REF!</v>
      </c>
      <c r="M174" s="120"/>
      <c r="N174" s="119"/>
      <c r="O174" s="115"/>
      <c r="P174" s="115"/>
    </row>
    <row r="175" spans="1:16" ht="224" x14ac:dyDescent="0.35">
      <c r="A175" s="119" t="s">
        <v>1558</v>
      </c>
      <c r="B175" s="115"/>
      <c r="C175" s="115"/>
      <c r="D175" s="115"/>
      <c r="E175" s="115" t="str">
        <f t="shared" si="4"/>
        <v/>
      </c>
      <c r="F175" s="115" t="str">
        <f t="shared" si="5"/>
        <v/>
      </c>
      <c r="G175" s="114"/>
      <c r="H175" s="124" t="s">
        <v>1613</v>
      </c>
      <c r="I175" s="118">
        <v>1</v>
      </c>
      <c r="J175" s="119" t="s">
        <v>177</v>
      </c>
      <c r="K175" s="120">
        <v>30000</v>
      </c>
      <c r="L175" s="120" t="e">
        <f>#REF!*#REF!</f>
        <v>#REF!</v>
      </c>
      <c r="M175" s="120"/>
      <c r="N175" s="119"/>
      <c r="O175" s="115"/>
      <c r="P175" s="115"/>
    </row>
    <row r="176" spans="1:16" ht="126" x14ac:dyDescent="0.35">
      <c r="A176" s="119" t="s">
        <v>1558</v>
      </c>
      <c r="B176" s="115"/>
      <c r="C176" s="115"/>
      <c r="D176" s="115"/>
      <c r="E176" s="115" t="str">
        <f t="shared" si="4"/>
        <v/>
      </c>
      <c r="F176" s="115" t="str">
        <f t="shared" si="5"/>
        <v/>
      </c>
      <c r="G176" s="114"/>
      <c r="H176" s="124" t="s">
        <v>1614</v>
      </c>
      <c r="I176" s="118">
        <v>350</v>
      </c>
      <c r="J176" s="119" t="s">
        <v>865</v>
      </c>
      <c r="K176" s="120">
        <v>500</v>
      </c>
      <c r="L176" s="120" t="e">
        <f>#REF!*#REF!</f>
        <v>#REF!</v>
      </c>
      <c r="M176" s="120"/>
      <c r="N176" s="119"/>
      <c r="O176" s="115"/>
      <c r="P176" s="115"/>
    </row>
    <row r="177" spans="1:16" ht="112" x14ac:dyDescent="0.35">
      <c r="A177" s="119" t="s">
        <v>1558</v>
      </c>
      <c r="B177" s="115"/>
      <c r="C177" s="115"/>
      <c r="D177" s="115"/>
      <c r="E177" s="115" t="str">
        <f t="shared" si="4"/>
        <v/>
      </c>
      <c r="F177" s="115" t="str">
        <f t="shared" si="5"/>
        <v/>
      </c>
      <c r="G177" s="114"/>
      <c r="H177" s="124" t="s">
        <v>1615</v>
      </c>
      <c r="I177" s="118">
        <v>350</v>
      </c>
      <c r="J177" s="119" t="s">
        <v>865</v>
      </c>
      <c r="K177" s="120">
        <v>350</v>
      </c>
      <c r="L177" s="120" t="e">
        <f>#REF!*#REF!</f>
        <v>#REF!</v>
      </c>
      <c r="M177" s="120"/>
      <c r="N177" s="119"/>
      <c r="O177" s="115"/>
      <c r="P177" s="115"/>
    </row>
    <row r="178" spans="1:16" ht="409.5" x14ac:dyDescent="0.35">
      <c r="A178" s="119" t="s">
        <v>1558</v>
      </c>
      <c r="B178" s="115"/>
      <c r="C178" s="115"/>
      <c r="D178" s="115"/>
      <c r="E178" s="115" t="str">
        <f t="shared" si="4"/>
        <v/>
      </c>
      <c r="F178" s="115" t="str">
        <f t="shared" si="5"/>
        <v/>
      </c>
      <c r="G178" s="114"/>
      <c r="H178" s="124" t="s">
        <v>1616</v>
      </c>
      <c r="I178" s="118">
        <v>100</v>
      </c>
      <c r="J178" s="119" t="s">
        <v>757</v>
      </c>
      <c r="K178" s="120">
        <v>1000</v>
      </c>
      <c r="L178" s="120" t="e">
        <f>#REF!*#REF!</f>
        <v>#REF!</v>
      </c>
      <c r="M178" s="120"/>
      <c r="N178" s="119"/>
      <c r="O178" s="115"/>
      <c r="P178" s="115"/>
    </row>
    <row r="179" spans="1:16" ht="350" x14ac:dyDescent="0.35">
      <c r="A179" s="119" t="s">
        <v>1558</v>
      </c>
      <c r="B179" s="115"/>
      <c r="C179" s="115"/>
      <c r="D179" s="115"/>
      <c r="E179" s="115" t="str">
        <f t="shared" si="4"/>
        <v/>
      </c>
      <c r="F179" s="115" t="str">
        <f t="shared" si="5"/>
        <v/>
      </c>
      <c r="G179" s="114"/>
      <c r="H179" s="124" t="s">
        <v>1831</v>
      </c>
      <c r="I179" s="118">
        <v>1</v>
      </c>
      <c r="J179" s="119" t="s">
        <v>177</v>
      </c>
      <c r="K179" s="120">
        <v>2000000</v>
      </c>
      <c r="L179" s="120" t="e">
        <f>#REF!*#REF!</f>
        <v>#REF!</v>
      </c>
      <c r="M179" s="120"/>
      <c r="N179" s="119"/>
      <c r="O179" s="115"/>
      <c r="P179" s="115"/>
    </row>
    <row r="180" spans="1:16" ht="98" x14ac:dyDescent="0.35">
      <c r="A180" s="119" t="s">
        <v>1558</v>
      </c>
      <c r="B180" s="115"/>
      <c r="C180" s="115"/>
      <c r="D180" s="115"/>
      <c r="E180" s="115" t="str">
        <f t="shared" si="4"/>
        <v/>
      </c>
      <c r="F180" s="115" t="str">
        <f t="shared" si="5"/>
        <v/>
      </c>
      <c r="G180" s="114"/>
      <c r="H180" s="124" t="s">
        <v>867</v>
      </c>
      <c r="I180" s="118">
        <v>4</v>
      </c>
      <c r="J180" s="119" t="s">
        <v>820</v>
      </c>
      <c r="K180" s="120">
        <v>15000</v>
      </c>
      <c r="L180" s="120" t="e">
        <f>#REF!*#REF!</f>
        <v>#REF!</v>
      </c>
      <c r="M180" s="120"/>
      <c r="N180" s="119"/>
      <c r="O180" s="115"/>
      <c r="P180" s="115"/>
    </row>
    <row r="181" spans="1:16" ht="210" x14ac:dyDescent="0.35">
      <c r="A181" s="119" t="s">
        <v>1558</v>
      </c>
      <c r="B181" s="115"/>
      <c r="C181" s="115"/>
      <c r="D181" s="115"/>
      <c r="E181" s="115" t="str">
        <f t="shared" si="4"/>
        <v/>
      </c>
      <c r="F181" s="115" t="str">
        <f t="shared" si="5"/>
        <v/>
      </c>
      <c r="G181" s="114"/>
      <c r="H181" s="124" t="s">
        <v>1618</v>
      </c>
      <c r="I181" s="118">
        <v>2</v>
      </c>
      <c r="J181" s="119">
        <v>0</v>
      </c>
      <c r="K181" s="120">
        <v>10000</v>
      </c>
      <c r="L181" s="120" t="e">
        <f>#REF!*#REF!</f>
        <v>#REF!</v>
      </c>
      <c r="M181" s="120"/>
      <c r="N181" s="119"/>
      <c r="O181" s="115"/>
      <c r="P181" s="115"/>
    </row>
    <row r="182" spans="1:16" ht="308" x14ac:dyDescent="0.35">
      <c r="A182" s="119" t="s">
        <v>1558</v>
      </c>
      <c r="B182" s="115"/>
      <c r="C182" s="115"/>
      <c r="D182" s="115"/>
      <c r="E182" s="115" t="str">
        <f t="shared" si="4"/>
        <v/>
      </c>
      <c r="F182" s="115" t="str">
        <f t="shared" si="5"/>
        <v/>
      </c>
      <c r="G182" s="114"/>
      <c r="H182" s="124" t="s">
        <v>1832</v>
      </c>
      <c r="I182" s="118">
        <v>1</v>
      </c>
      <c r="J182" s="119" t="s">
        <v>820</v>
      </c>
      <c r="K182" s="120">
        <v>7500</v>
      </c>
      <c r="L182" s="120" t="e">
        <f>#REF!*#REF!</f>
        <v>#REF!</v>
      </c>
      <c r="M182" s="120"/>
      <c r="N182" s="119"/>
      <c r="O182" s="115"/>
      <c r="P182" s="115"/>
    </row>
    <row r="183" spans="1:16" ht="154" x14ac:dyDescent="0.35">
      <c r="A183" s="119" t="s">
        <v>1558</v>
      </c>
      <c r="B183" s="115"/>
      <c r="C183" s="115"/>
      <c r="D183" s="115"/>
      <c r="E183" s="115" t="str">
        <f t="shared" si="4"/>
        <v/>
      </c>
      <c r="F183" s="115" t="str">
        <f t="shared" si="5"/>
        <v/>
      </c>
      <c r="G183" s="114"/>
      <c r="H183" s="124" t="s">
        <v>872</v>
      </c>
      <c r="I183" s="118">
        <v>1</v>
      </c>
      <c r="J183" s="119" t="s">
        <v>820</v>
      </c>
      <c r="K183" s="120">
        <v>2000</v>
      </c>
      <c r="L183" s="120" t="e">
        <f>#REF!*#REF!</f>
        <v>#REF!</v>
      </c>
      <c r="M183" s="120"/>
      <c r="N183" s="119"/>
      <c r="O183" s="115"/>
      <c r="P183" s="115"/>
    </row>
    <row r="184" spans="1:16" ht="72.5" x14ac:dyDescent="0.35">
      <c r="A184" s="119"/>
      <c r="B184" s="115"/>
      <c r="C184" s="115"/>
      <c r="D184" s="115"/>
      <c r="E184" s="115" t="str">
        <f t="shared" si="4"/>
        <v/>
      </c>
      <c r="F184" s="115" t="str">
        <f t="shared" si="5"/>
        <v/>
      </c>
      <c r="G184" s="114" t="s">
        <v>1815</v>
      </c>
      <c r="H184" s="133" t="s">
        <v>754</v>
      </c>
      <c r="I184" s="118"/>
      <c r="J184" s="119"/>
      <c r="K184" s="120"/>
      <c r="L184" s="120"/>
      <c r="M184" s="120"/>
      <c r="N184" s="119"/>
      <c r="O184" s="115"/>
      <c r="P184" s="115"/>
    </row>
    <row r="185" spans="1:16" ht="409.5" x14ac:dyDescent="0.35">
      <c r="A185" s="119" t="s">
        <v>1558</v>
      </c>
      <c r="B185" s="115"/>
      <c r="C185" s="115"/>
      <c r="D185" s="115"/>
      <c r="E185" s="115" t="str">
        <f t="shared" si="4"/>
        <v/>
      </c>
      <c r="F185" s="115" t="str">
        <f t="shared" si="5"/>
        <v/>
      </c>
      <c r="G185" s="114"/>
      <c r="H185" s="134" t="s">
        <v>1833</v>
      </c>
      <c r="I185" s="118">
        <v>1</v>
      </c>
      <c r="J185" s="119" t="s">
        <v>1575</v>
      </c>
      <c r="K185" s="120">
        <v>5000</v>
      </c>
      <c r="L185" s="120" t="e">
        <f>#REF!*#REF!</f>
        <v>#REF!</v>
      </c>
      <c r="M185" s="120"/>
      <c r="N185" s="119"/>
      <c r="O185" s="115"/>
      <c r="P185" s="115"/>
    </row>
    <row r="186" spans="1:16" ht="196" x14ac:dyDescent="0.35">
      <c r="A186" s="119" t="s">
        <v>1558</v>
      </c>
      <c r="B186" s="115"/>
      <c r="C186" s="115"/>
      <c r="D186" s="115"/>
      <c r="E186" s="115" t="str">
        <f t="shared" si="4"/>
        <v/>
      </c>
      <c r="F186" s="115" t="str">
        <f t="shared" si="5"/>
        <v/>
      </c>
      <c r="G186" s="114"/>
      <c r="H186" s="134" t="s">
        <v>1834</v>
      </c>
      <c r="I186" s="118">
        <v>1</v>
      </c>
      <c r="J186" s="119" t="s">
        <v>1575</v>
      </c>
      <c r="K186" s="120">
        <v>3000</v>
      </c>
      <c r="L186" s="120" t="e">
        <f>#REF!*#REF!</f>
        <v>#REF!</v>
      </c>
      <c r="M186" s="120"/>
      <c r="N186" s="119"/>
      <c r="O186" s="115"/>
      <c r="P186" s="115"/>
    </row>
    <row r="187" spans="1:16" ht="266" x14ac:dyDescent="0.35">
      <c r="A187" s="119" t="s">
        <v>1558</v>
      </c>
      <c r="B187" s="115"/>
      <c r="C187" s="115"/>
      <c r="D187" s="115"/>
      <c r="E187" s="115" t="str">
        <f t="shared" si="4"/>
        <v/>
      </c>
      <c r="F187" s="115" t="str">
        <f t="shared" si="5"/>
        <v/>
      </c>
      <c r="G187" s="114"/>
      <c r="H187" s="134" t="s">
        <v>1835</v>
      </c>
      <c r="I187" s="118">
        <v>1</v>
      </c>
      <c r="J187" s="119" t="s">
        <v>1575</v>
      </c>
      <c r="K187" s="120">
        <v>350</v>
      </c>
      <c r="L187" s="120" t="e">
        <f>#REF!*#REF!</f>
        <v>#REF!</v>
      </c>
      <c r="M187" s="120"/>
      <c r="N187" s="119"/>
      <c r="O187" s="115"/>
      <c r="P187" s="115"/>
    </row>
    <row r="188" spans="1:16" ht="266" x14ac:dyDescent="0.35">
      <c r="A188" s="119" t="s">
        <v>1558</v>
      </c>
      <c r="B188" s="115"/>
      <c r="C188" s="115"/>
      <c r="D188" s="115"/>
      <c r="E188" s="115" t="str">
        <f t="shared" si="4"/>
        <v/>
      </c>
      <c r="F188" s="115" t="str">
        <f t="shared" si="5"/>
        <v/>
      </c>
      <c r="G188" s="114"/>
      <c r="H188" s="134" t="s">
        <v>1836</v>
      </c>
      <c r="I188" s="118">
        <v>1</v>
      </c>
      <c r="J188" s="119" t="s">
        <v>1575</v>
      </c>
      <c r="K188" s="120">
        <v>300</v>
      </c>
      <c r="L188" s="120" t="e">
        <f>#REF!*#REF!</f>
        <v>#REF!</v>
      </c>
      <c r="M188" s="120"/>
      <c r="N188" s="119"/>
      <c r="O188" s="115"/>
      <c r="P188" s="115"/>
    </row>
    <row r="189" spans="1:16" ht="266" x14ac:dyDescent="0.35">
      <c r="A189" s="119" t="s">
        <v>1558</v>
      </c>
      <c r="B189" s="115"/>
      <c r="C189" s="115"/>
      <c r="D189" s="115"/>
      <c r="E189" s="115" t="str">
        <f t="shared" si="4"/>
        <v/>
      </c>
      <c r="F189" s="115" t="str">
        <f t="shared" si="5"/>
        <v/>
      </c>
      <c r="G189" s="114"/>
      <c r="H189" s="134" t="s">
        <v>1837</v>
      </c>
      <c r="I189" s="118">
        <v>1</v>
      </c>
      <c r="J189" s="119" t="s">
        <v>1575</v>
      </c>
      <c r="K189" s="120">
        <v>210</v>
      </c>
      <c r="L189" s="120" t="e">
        <f>#REF!*#REF!</f>
        <v>#REF!</v>
      </c>
      <c r="M189" s="120"/>
      <c r="N189" s="119"/>
      <c r="O189" s="115"/>
      <c r="P189" s="115"/>
    </row>
    <row r="190" spans="1:16" ht="154" x14ac:dyDescent="0.35">
      <c r="A190" s="119" t="s">
        <v>1558</v>
      </c>
      <c r="B190" s="115"/>
      <c r="C190" s="115"/>
      <c r="D190" s="115"/>
      <c r="E190" s="115" t="str">
        <f t="shared" si="4"/>
        <v/>
      </c>
      <c r="F190" s="115" t="str">
        <f t="shared" si="5"/>
        <v/>
      </c>
      <c r="G190" s="114"/>
      <c r="H190" s="134" t="s">
        <v>1838</v>
      </c>
      <c r="I190" s="118">
        <v>1</v>
      </c>
      <c r="J190" s="119" t="s">
        <v>1575</v>
      </c>
      <c r="K190" s="120">
        <v>363</v>
      </c>
      <c r="L190" s="120" t="e">
        <f>#REF!*#REF!</f>
        <v>#REF!</v>
      </c>
      <c r="M190" s="120"/>
      <c r="N190" s="119"/>
      <c r="O190" s="115"/>
      <c r="P190" s="115"/>
    </row>
    <row r="191" spans="1:16" ht="154" x14ac:dyDescent="0.35">
      <c r="A191" s="119" t="s">
        <v>1558</v>
      </c>
      <c r="B191" s="115"/>
      <c r="C191" s="115"/>
      <c r="D191" s="115"/>
      <c r="E191" s="115" t="str">
        <f t="shared" si="4"/>
        <v/>
      </c>
      <c r="F191" s="115" t="str">
        <f t="shared" si="5"/>
        <v/>
      </c>
      <c r="G191" s="114"/>
      <c r="H191" s="134" t="s">
        <v>1839</v>
      </c>
      <c r="I191" s="118">
        <v>1</v>
      </c>
      <c r="J191" s="119" t="s">
        <v>1575</v>
      </c>
      <c r="K191" s="120">
        <v>198</v>
      </c>
      <c r="L191" s="120" t="e">
        <f>#REF!*#REF!</f>
        <v>#REF!</v>
      </c>
      <c r="M191" s="120"/>
      <c r="N191" s="119"/>
      <c r="O191" s="115"/>
      <c r="P191" s="115"/>
    </row>
    <row r="192" spans="1:16" ht="154" x14ac:dyDescent="0.35">
      <c r="A192" s="119" t="s">
        <v>1558</v>
      </c>
      <c r="B192" s="115"/>
      <c r="C192" s="115"/>
      <c r="D192" s="115"/>
      <c r="E192" s="115" t="str">
        <f t="shared" si="4"/>
        <v/>
      </c>
      <c r="F192" s="115" t="str">
        <f t="shared" si="5"/>
        <v/>
      </c>
      <c r="G192" s="114"/>
      <c r="H192" s="134" t="s">
        <v>1840</v>
      </c>
      <c r="I192" s="118">
        <v>1</v>
      </c>
      <c r="J192" s="119" t="s">
        <v>1575</v>
      </c>
      <c r="K192" s="120">
        <v>78</v>
      </c>
      <c r="L192" s="120" t="e">
        <f>#REF!*#REF!</f>
        <v>#REF!</v>
      </c>
      <c r="M192" s="120"/>
      <c r="N192" s="119"/>
      <c r="O192" s="115"/>
      <c r="P192" s="115"/>
    </row>
    <row r="193" spans="1:16" ht="126" x14ac:dyDescent="0.35">
      <c r="A193" s="119" t="s">
        <v>1558</v>
      </c>
      <c r="B193" s="115"/>
      <c r="C193" s="115"/>
      <c r="D193" s="115"/>
      <c r="E193" s="115" t="str">
        <f t="shared" si="4"/>
        <v/>
      </c>
      <c r="F193" s="115" t="str">
        <f t="shared" si="5"/>
        <v/>
      </c>
      <c r="G193" s="114"/>
      <c r="H193" s="134" t="s">
        <v>1841</v>
      </c>
      <c r="I193" s="118">
        <v>1</v>
      </c>
      <c r="J193" s="119" t="s">
        <v>1575</v>
      </c>
      <c r="K193" s="120">
        <v>410</v>
      </c>
      <c r="L193" s="120" t="e">
        <f>#REF!*#REF!</f>
        <v>#REF!</v>
      </c>
      <c r="M193" s="120"/>
      <c r="N193" s="119"/>
      <c r="O193" s="115"/>
      <c r="P193" s="115"/>
    </row>
    <row r="194" spans="1:16" ht="126" x14ac:dyDescent="0.35">
      <c r="A194" s="119" t="s">
        <v>1558</v>
      </c>
      <c r="B194" s="115"/>
      <c r="C194" s="115"/>
      <c r="D194" s="115"/>
      <c r="E194" s="115" t="str">
        <f t="shared" si="4"/>
        <v/>
      </c>
      <c r="F194" s="115" t="str">
        <f t="shared" si="5"/>
        <v/>
      </c>
      <c r="G194" s="114"/>
      <c r="H194" s="134" t="s">
        <v>1842</v>
      </c>
      <c r="I194" s="118">
        <v>1</v>
      </c>
      <c r="J194" s="119" t="s">
        <v>1575</v>
      </c>
      <c r="K194" s="120">
        <v>320</v>
      </c>
      <c r="L194" s="120" t="e">
        <f>#REF!*#REF!</f>
        <v>#REF!</v>
      </c>
      <c r="M194" s="120"/>
      <c r="N194" s="119"/>
      <c r="O194" s="115"/>
      <c r="P194" s="115"/>
    </row>
    <row r="195" spans="1:16" ht="126" x14ac:dyDescent="0.35">
      <c r="A195" s="119" t="s">
        <v>1558</v>
      </c>
      <c r="B195" s="115"/>
      <c r="C195" s="115"/>
      <c r="D195" s="115"/>
      <c r="E195" s="115" t="str">
        <f t="shared" si="4"/>
        <v/>
      </c>
      <c r="F195" s="115" t="str">
        <f t="shared" si="5"/>
        <v/>
      </c>
      <c r="G195" s="114"/>
      <c r="H195" s="134" t="s">
        <v>1843</v>
      </c>
      <c r="I195" s="118">
        <v>1</v>
      </c>
      <c r="J195" s="119" t="s">
        <v>1575</v>
      </c>
      <c r="K195" s="120">
        <v>160</v>
      </c>
      <c r="L195" s="120" t="e">
        <f>#REF!*#REF!</f>
        <v>#REF!</v>
      </c>
      <c r="M195" s="120"/>
      <c r="N195" s="119"/>
      <c r="O195" s="115"/>
      <c r="P195" s="115"/>
    </row>
    <row r="196" spans="1:16" ht="112" x14ac:dyDescent="0.35">
      <c r="A196" s="119" t="s">
        <v>1558</v>
      </c>
      <c r="B196" s="115"/>
      <c r="C196" s="115"/>
      <c r="D196" s="115"/>
      <c r="E196" s="115" t="str">
        <f t="shared" si="4"/>
        <v/>
      </c>
      <c r="F196" s="115" t="str">
        <f t="shared" si="5"/>
        <v/>
      </c>
      <c r="G196" s="114"/>
      <c r="H196" s="134" t="s">
        <v>1844</v>
      </c>
      <c r="I196" s="118">
        <v>1</v>
      </c>
      <c r="J196" s="119" t="s">
        <v>1575</v>
      </c>
      <c r="K196" s="120">
        <v>480</v>
      </c>
      <c r="L196" s="120" t="e">
        <f>#REF!*#REF!</f>
        <v>#REF!</v>
      </c>
      <c r="M196" s="120"/>
      <c r="N196" s="119"/>
      <c r="O196" s="115"/>
      <c r="P196" s="115"/>
    </row>
    <row r="197" spans="1:16" ht="112" x14ac:dyDescent="0.35">
      <c r="A197" s="119" t="s">
        <v>1558</v>
      </c>
      <c r="B197" s="115"/>
      <c r="C197" s="115"/>
      <c r="D197" s="115"/>
      <c r="E197" s="115" t="str">
        <f t="shared" si="4"/>
        <v/>
      </c>
      <c r="F197" s="115" t="str">
        <f t="shared" si="5"/>
        <v/>
      </c>
      <c r="G197" s="114"/>
      <c r="H197" s="134" t="s">
        <v>1845</v>
      </c>
      <c r="I197" s="118">
        <v>1</v>
      </c>
      <c r="J197" s="119" t="s">
        <v>1575</v>
      </c>
      <c r="K197" s="120">
        <v>250</v>
      </c>
      <c r="L197" s="120" t="e">
        <f>#REF!*#REF!</f>
        <v>#REF!</v>
      </c>
      <c r="M197" s="120"/>
      <c r="N197" s="119"/>
      <c r="O197" s="115"/>
      <c r="P197" s="115"/>
    </row>
    <row r="198" spans="1:16" ht="182" x14ac:dyDescent="0.35">
      <c r="A198" s="119" t="s">
        <v>1558</v>
      </c>
      <c r="B198" s="115"/>
      <c r="C198" s="115"/>
      <c r="D198" s="115"/>
      <c r="E198" s="115" t="str">
        <f t="shared" si="4"/>
        <v/>
      </c>
      <c r="F198" s="115" t="str">
        <f t="shared" si="5"/>
        <v/>
      </c>
      <c r="G198" s="114"/>
      <c r="H198" s="134" t="s">
        <v>1846</v>
      </c>
      <c r="I198" s="118">
        <v>1</v>
      </c>
      <c r="J198" s="119" t="s">
        <v>1575</v>
      </c>
      <c r="K198" s="120">
        <v>280</v>
      </c>
      <c r="L198" s="120" t="e">
        <f>#REF!*#REF!</f>
        <v>#REF!</v>
      </c>
      <c r="M198" s="120"/>
      <c r="N198" s="119"/>
      <c r="O198" s="115"/>
      <c r="P198" s="115"/>
    </row>
    <row r="199" spans="1:16" ht="126" x14ac:dyDescent="0.35">
      <c r="A199" s="119" t="s">
        <v>1558</v>
      </c>
      <c r="B199" s="115"/>
      <c r="C199" s="115"/>
      <c r="D199" s="115"/>
      <c r="E199" s="115" t="str">
        <f t="shared" si="4"/>
        <v/>
      </c>
      <c r="F199" s="115" t="str">
        <f t="shared" si="5"/>
        <v/>
      </c>
      <c r="G199" s="114"/>
      <c r="H199" s="134" t="s">
        <v>1847</v>
      </c>
      <c r="I199" s="118">
        <v>1</v>
      </c>
      <c r="J199" s="119" t="s">
        <v>1575</v>
      </c>
      <c r="K199" s="120">
        <v>258</v>
      </c>
      <c r="L199" s="120" t="e">
        <f>#REF!*#REF!</f>
        <v>#REF!</v>
      </c>
      <c r="M199" s="120"/>
      <c r="N199" s="119"/>
      <c r="O199" s="115"/>
      <c r="P199" s="115"/>
    </row>
    <row r="200" spans="1:16" ht="112" x14ac:dyDescent="0.35">
      <c r="A200" s="119" t="s">
        <v>1558</v>
      </c>
      <c r="B200" s="115"/>
      <c r="C200" s="115"/>
      <c r="D200" s="115"/>
      <c r="E200" s="115" t="str">
        <f t="shared" si="4"/>
        <v/>
      </c>
      <c r="F200" s="115" t="str">
        <f t="shared" si="5"/>
        <v/>
      </c>
      <c r="G200" s="114"/>
      <c r="H200" s="134" t="s">
        <v>1848</v>
      </c>
      <c r="I200" s="118">
        <v>1</v>
      </c>
      <c r="J200" s="119" t="s">
        <v>1575</v>
      </c>
      <c r="K200" s="120">
        <v>1500</v>
      </c>
      <c r="L200" s="120" t="e">
        <f>#REF!*#REF!</f>
        <v>#REF!</v>
      </c>
      <c r="M200" s="120"/>
      <c r="N200" s="119"/>
      <c r="O200" s="115"/>
      <c r="P200" s="115"/>
    </row>
    <row r="201" spans="1:16" ht="140" x14ac:dyDescent="0.35">
      <c r="A201" s="119" t="s">
        <v>1823</v>
      </c>
      <c r="B201" s="115" t="s">
        <v>1849</v>
      </c>
      <c r="C201" s="115"/>
      <c r="D201" s="115" t="s">
        <v>1849</v>
      </c>
      <c r="E201" s="115" t="str">
        <f t="shared" si="4"/>
        <v>08</v>
      </c>
      <c r="F201" s="115" t="str">
        <f t="shared" si="5"/>
        <v>069</v>
      </c>
      <c r="G201" s="114"/>
      <c r="H201" s="134" t="s">
        <v>1850</v>
      </c>
      <c r="I201" s="118">
        <v>1</v>
      </c>
      <c r="J201" s="119" t="s">
        <v>1575</v>
      </c>
      <c r="K201" s="120">
        <v>600</v>
      </c>
      <c r="L201" s="120" t="e">
        <f>#REF!*#REF!</f>
        <v>#REF!</v>
      </c>
      <c r="M201" s="120"/>
      <c r="N201" s="119"/>
      <c r="O201" s="115"/>
      <c r="P201" s="115"/>
    </row>
    <row r="202" spans="1:16" ht="126" x14ac:dyDescent="0.35">
      <c r="A202" s="119" t="s">
        <v>1823</v>
      </c>
      <c r="B202" s="135" t="s">
        <v>1851</v>
      </c>
      <c r="C202" s="115"/>
      <c r="D202" s="135" t="s">
        <v>1851</v>
      </c>
      <c r="E202" s="115" t="str">
        <f t="shared" si="4"/>
        <v>08</v>
      </c>
      <c r="F202" s="115" t="str">
        <f t="shared" si="5"/>
        <v>062</v>
      </c>
      <c r="G202" s="114"/>
      <c r="H202" s="134" t="s">
        <v>1852</v>
      </c>
      <c r="I202" s="118">
        <v>5</v>
      </c>
      <c r="J202" s="119" t="s">
        <v>1575</v>
      </c>
      <c r="K202" s="120">
        <v>56</v>
      </c>
      <c r="L202" s="120" t="e">
        <f>#REF!*#REF!</f>
        <v>#REF!</v>
      </c>
      <c r="M202" s="120"/>
      <c r="N202" s="119"/>
      <c r="O202" s="115"/>
      <c r="P202" s="115"/>
    </row>
    <row r="203" spans="1:16" ht="112" x14ac:dyDescent="0.35">
      <c r="A203" s="119" t="s">
        <v>1558</v>
      </c>
      <c r="B203" s="115"/>
      <c r="C203" s="115"/>
      <c r="D203" s="115"/>
      <c r="E203" s="115" t="str">
        <f t="shared" si="4"/>
        <v/>
      </c>
      <c r="F203" s="115" t="str">
        <f t="shared" si="5"/>
        <v/>
      </c>
      <c r="G203" s="114"/>
      <c r="H203" s="134" t="s">
        <v>1853</v>
      </c>
      <c r="I203" s="118">
        <v>5</v>
      </c>
      <c r="J203" s="119" t="s">
        <v>1575</v>
      </c>
      <c r="K203" s="120">
        <v>160</v>
      </c>
      <c r="L203" s="120" t="e">
        <f>#REF!*#REF!</f>
        <v>#REF!</v>
      </c>
      <c r="M203" s="120"/>
      <c r="N203" s="119"/>
      <c r="O203" s="115"/>
      <c r="P203" s="115"/>
    </row>
    <row r="204" spans="1:16" ht="154" x14ac:dyDescent="0.35">
      <c r="A204" s="119" t="s">
        <v>1558</v>
      </c>
      <c r="B204" s="115"/>
      <c r="C204" s="115"/>
      <c r="D204" s="115"/>
      <c r="E204" s="115" t="str">
        <f t="shared" si="4"/>
        <v/>
      </c>
      <c r="F204" s="115" t="str">
        <f t="shared" si="5"/>
        <v/>
      </c>
      <c r="G204" s="114"/>
      <c r="H204" s="134" t="s">
        <v>1854</v>
      </c>
      <c r="I204" s="118">
        <v>1</v>
      </c>
      <c r="J204" s="119" t="s">
        <v>1575</v>
      </c>
      <c r="K204" s="120">
        <v>25</v>
      </c>
      <c r="L204" s="120" t="e">
        <f>#REF!*#REF!</f>
        <v>#REF!</v>
      </c>
      <c r="M204" s="120"/>
      <c r="N204" s="119"/>
      <c r="O204" s="115"/>
      <c r="P204" s="115"/>
    </row>
    <row r="205" spans="1:16" ht="87" x14ac:dyDescent="0.35">
      <c r="A205" s="119"/>
      <c r="B205" s="115"/>
      <c r="C205" s="115"/>
      <c r="D205" s="115"/>
      <c r="E205" s="115" t="str">
        <f t="shared" si="4"/>
        <v/>
      </c>
      <c r="F205" s="115" t="str">
        <f t="shared" si="5"/>
        <v/>
      </c>
      <c r="G205" s="114" t="s">
        <v>1815</v>
      </c>
      <c r="H205" s="133" t="s">
        <v>755</v>
      </c>
      <c r="I205" s="118"/>
      <c r="J205" s="119"/>
      <c r="K205" s="120"/>
      <c r="L205" s="120"/>
      <c r="M205" s="120"/>
      <c r="N205" s="119"/>
      <c r="O205" s="115"/>
      <c r="P205" s="115"/>
    </row>
    <row r="206" spans="1:16" ht="392" x14ac:dyDescent="0.35">
      <c r="A206" s="119" t="s">
        <v>1558</v>
      </c>
      <c r="B206" s="115"/>
      <c r="C206" s="115"/>
      <c r="D206" s="115"/>
      <c r="E206" s="115" t="str">
        <f t="shared" si="4"/>
        <v/>
      </c>
      <c r="F206" s="115" t="str">
        <f t="shared" si="5"/>
        <v/>
      </c>
      <c r="G206" s="114"/>
      <c r="H206" s="134" t="s">
        <v>1855</v>
      </c>
      <c r="I206" s="118">
        <v>1</v>
      </c>
      <c r="J206" s="119" t="s">
        <v>1575</v>
      </c>
      <c r="K206" s="120">
        <v>4500</v>
      </c>
      <c r="L206" s="120" t="e">
        <f>#REF!*#REF!</f>
        <v>#REF!</v>
      </c>
      <c r="M206" s="120"/>
      <c r="N206" s="119"/>
      <c r="O206" s="115"/>
      <c r="P206" s="115"/>
    </row>
    <row r="207" spans="1:16" ht="84" x14ac:dyDescent="0.35">
      <c r="A207" s="119" t="s">
        <v>1558</v>
      </c>
      <c r="B207" s="115"/>
      <c r="C207" s="115"/>
      <c r="D207" s="115"/>
      <c r="E207" s="115" t="str">
        <f t="shared" si="4"/>
        <v/>
      </c>
      <c r="F207" s="115" t="str">
        <f t="shared" si="5"/>
        <v/>
      </c>
      <c r="G207" s="114"/>
      <c r="H207" s="134" t="s">
        <v>1856</v>
      </c>
      <c r="I207" s="118">
        <v>4</v>
      </c>
      <c r="J207" s="119" t="s">
        <v>1575</v>
      </c>
      <c r="K207" s="120">
        <v>6</v>
      </c>
      <c r="L207" s="120" t="e">
        <f>#REF!*#REF!</f>
        <v>#REF!</v>
      </c>
      <c r="M207" s="120"/>
      <c r="N207" s="119"/>
      <c r="O207" s="115"/>
      <c r="P207" s="115"/>
    </row>
    <row r="208" spans="1:16" ht="154" x14ac:dyDescent="0.35">
      <c r="A208" s="119" t="s">
        <v>1558</v>
      </c>
      <c r="B208" s="115"/>
      <c r="C208" s="115"/>
      <c r="D208" s="115"/>
      <c r="E208" s="115" t="str">
        <f t="shared" si="4"/>
        <v/>
      </c>
      <c r="F208" s="115" t="str">
        <f t="shared" si="5"/>
        <v/>
      </c>
      <c r="G208" s="114"/>
      <c r="H208" s="134" t="s">
        <v>1857</v>
      </c>
      <c r="I208" s="118">
        <v>1</v>
      </c>
      <c r="J208" s="119" t="s">
        <v>1575</v>
      </c>
      <c r="K208" s="120">
        <v>370</v>
      </c>
      <c r="L208" s="120" t="e">
        <f>#REF!*#REF!</f>
        <v>#REF!</v>
      </c>
      <c r="M208" s="120"/>
      <c r="N208" s="119"/>
      <c r="O208" s="115"/>
      <c r="P208" s="115"/>
    </row>
    <row r="209" spans="1:16" ht="87" x14ac:dyDescent="0.35">
      <c r="A209" s="119"/>
      <c r="B209" s="115"/>
      <c r="C209" s="115"/>
      <c r="D209" s="115"/>
      <c r="E209" s="115" t="str">
        <f t="shared" ref="E209:E272" si="6">LEFT(D209, 2)</f>
        <v/>
      </c>
      <c r="F209" s="115" t="str">
        <f t="shared" ref="F209:F272" si="7">MID(D209, 4, 3)</f>
        <v/>
      </c>
      <c r="G209" s="114" t="s">
        <v>1815</v>
      </c>
      <c r="H209" s="133" t="s">
        <v>713</v>
      </c>
      <c r="I209" s="118"/>
      <c r="J209" s="119"/>
      <c r="K209" s="120"/>
      <c r="L209" s="120" t="e">
        <f>#REF!*#REF!</f>
        <v>#REF!</v>
      </c>
      <c r="M209" s="120"/>
      <c r="N209" s="119"/>
      <c r="O209" s="115"/>
      <c r="P209" s="115"/>
    </row>
    <row r="210" spans="1:16" ht="98" x14ac:dyDescent="0.35">
      <c r="A210" s="119" t="s">
        <v>1558</v>
      </c>
      <c r="B210" s="115"/>
      <c r="C210" s="115"/>
      <c r="D210" s="115"/>
      <c r="E210" s="115" t="str">
        <f t="shared" si="6"/>
        <v/>
      </c>
      <c r="F210" s="115" t="str">
        <f t="shared" si="7"/>
        <v/>
      </c>
      <c r="G210" s="114"/>
      <c r="H210" s="134" t="s">
        <v>1858</v>
      </c>
      <c r="I210" s="118"/>
      <c r="J210" s="119"/>
      <c r="K210" s="120"/>
      <c r="L210" s="120" t="e">
        <f>#REF!*#REF!</f>
        <v>#REF!</v>
      </c>
      <c r="M210" s="120"/>
      <c r="N210" s="119"/>
      <c r="O210" s="115"/>
      <c r="P210" s="115"/>
    </row>
    <row r="211" spans="1:16" ht="392" x14ac:dyDescent="0.35">
      <c r="A211" s="119" t="s">
        <v>1558</v>
      </c>
      <c r="B211" s="115"/>
      <c r="C211" s="115"/>
      <c r="D211" s="115"/>
      <c r="E211" s="115" t="str">
        <f t="shared" si="6"/>
        <v/>
      </c>
      <c r="F211" s="115" t="str">
        <f t="shared" si="7"/>
        <v/>
      </c>
      <c r="G211" s="114"/>
      <c r="H211" s="134" t="s">
        <v>1855</v>
      </c>
      <c r="I211" s="118">
        <v>1</v>
      </c>
      <c r="J211" s="119" t="s">
        <v>1575</v>
      </c>
      <c r="K211" s="120">
        <v>4500</v>
      </c>
      <c r="L211" s="120" t="e">
        <f>#REF!*#REF!</f>
        <v>#REF!</v>
      </c>
      <c r="M211" s="120"/>
      <c r="N211" s="119"/>
      <c r="O211" s="115"/>
      <c r="P211" s="115"/>
    </row>
    <row r="212" spans="1:16" ht="84" x14ac:dyDescent="0.35">
      <c r="A212" s="119" t="s">
        <v>1558</v>
      </c>
      <c r="B212" s="115"/>
      <c r="C212" s="115"/>
      <c r="D212" s="115"/>
      <c r="E212" s="115" t="str">
        <f t="shared" si="6"/>
        <v/>
      </c>
      <c r="F212" s="115" t="str">
        <f t="shared" si="7"/>
        <v/>
      </c>
      <c r="G212" s="114"/>
      <c r="H212" s="134" t="s">
        <v>1856</v>
      </c>
      <c r="I212" s="118">
        <v>4</v>
      </c>
      <c r="J212" s="119" t="s">
        <v>1575</v>
      </c>
      <c r="K212" s="120">
        <v>6</v>
      </c>
      <c r="L212" s="120" t="e">
        <f>#REF!*#REF!</f>
        <v>#REF!</v>
      </c>
      <c r="M212" s="120"/>
      <c r="N212" s="119"/>
      <c r="O212" s="115"/>
      <c r="P212" s="115"/>
    </row>
    <row r="213" spans="1:16" ht="154" x14ac:dyDescent="0.35">
      <c r="A213" s="119" t="s">
        <v>1558</v>
      </c>
      <c r="B213" s="115"/>
      <c r="C213" s="115"/>
      <c r="D213" s="115"/>
      <c r="E213" s="115" t="str">
        <f t="shared" si="6"/>
        <v/>
      </c>
      <c r="F213" s="115" t="str">
        <f t="shared" si="7"/>
        <v/>
      </c>
      <c r="G213" s="114"/>
      <c r="H213" s="134" t="s">
        <v>1857</v>
      </c>
      <c r="I213" s="118">
        <v>1</v>
      </c>
      <c r="J213" s="119" t="s">
        <v>1575</v>
      </c>
      <c r="K213" s="120">
        <v>370</v>
      </c>
      <c r="L213" s="120" t="e">
        <f>#REF!*#REF!</f>
        <v>#REF!</v>
      </c>
      <c r="M213" s="120"/>
      <c r="N213" s="119"/>
      <c r="O213" s="115"/>
      <c r="P213" s="115"/>
    </row>
    <row r="214" spans="1:16" ht="140" x14ac:dyDescent="0.35">
      <c r="A214" s="119" t="s">
        <v>1823</v>
      </c>
      <c r="B214" s="115" t="s">
        <v>1859</v>
      </c>
      <c r="C214" s="115"/>
      <c r="D214" s="115" t="s">
        <v>1859</v>
      </c>
      <c r="E214" s="115" t="str">
        <f t="shared" si="6"/>
        <v>08</v>
      </c>
      <c r="F214" s="115" t="str">
        <f t="shared" si="7"/>
        <v>062</v>
      </c>
      <c r="G214" s="114"/>
      <c r="H214" s="134" t="s">
        <v>1860</v>
      </c>
      <c r="I214" s="118">
        <v>1</v>
      </c>
      <c r="J214" s="119" t="s">
        <v>1575</v>
      </c>
      <c r="K214" s="120">
        <v>295</v>
      </c>
      <c r="L214" s="120" t="e">
        <f>#REF!*#REF!</f>
        <v>#REF!</v>
      </c>
      <c r="M214" s="120"/>
      <c r="N214" s="119"/>
      <c r="O214" s="115"/>
      <c r="P214" s="115"/>
    </row>
    <row r="215" spans="1:16" ht="87" x14ac:dyDescent="0.35">
      <c r="A215" s="119"/>
      <c r="B215" s="115"/>
      <c r="C215" s="115"/>
      <c r="D215" s="115"/>
      <c r="E215" s="115" t="str">
        <f t="shared" si="6"/>
        <v/>
      </c>
      <c r="F215" s="115" t="str">
        <f t="shared" si="7"/>
        <v/>
      </c>
      <c r="G215" s="114" t="s">
        <v>1815</v>
      </c>
      <c r="H215" s="133" t="s">
        <v>714</v>
      </c>
      <c r="I215" s="118"/>
      <c r="J215" s="119"/>
      <c r="K215" s="120"/>
      <c r="L215" s="120" t="e">
        <f>#REF!*#REF!</f>
        <v>#REF!</v>
      </c>
      <c r="M215" s="120"/>
      <c r="N215" s="119"/>
      <c r="O215" s="115"/>
      <c r="P215" s="115"/>
    </row>
    <row r="216" spans="1:16" ht="98" x14ac:dyDescent="0.35">
      <c r="A216" s="119" t="s">
        <v>1558</v>
      </c>
      <c r="B216" s="115"/>
      <c r="C216" s="115"/>
      <c r="D216" s="115"/>
      <c r="E216" s="115" t="str">
        <f t="shared" si="6"/>
        <v/>
      </c>
      <c r="F216" s="115" t="str">
        <f t="shared" si="7"/>
        <v/>
      </c>
      <c r="G216" s="114"/>
      <c r="H216" s="134" t="s">
        <v>1858</v>
      </c>
      <c r="I216" s="118"/>
      <c r="J216" s="119"/>
      <c r="K216" s="120"/>
      <c r="L216" s="120" t="e">
        <f>#REF!*#REF!</f>
        <v>#REF!</v>
      </c>
      <c r="M216" s="120"/>
      <c r="N216" s="119"/>
      <c r="O216" s="115"/>
      <c r="P216" s="115"/>
    </row>
    <row r="217" spans="1:16" ht="392" x14ac:dyDescent="0.35">
      <c r="A217" s="119" t="s">
        <v>1558</v>
      </c>
      <c r="B217" s="115"/>
      <c r="C217" s="115"/>
      <c r="D217" s="115"/>
      <c r="E217" s="115" t="str">
        <f t="shared" si="6"/>
        <v/>
      </c>
      <c r="F217" s="115" t="str">
        <f t="shared" si="7"/>
        <v/>
      </c>
      <c r="G217" s="114"/>
      <c r="H217" s="134" t="s">
        <v>1855</v>
      </c>
      <c r="I217" s="118">
        <v>1</v>
      </c>
      <c r="J217" s="119" t="s">
        <v>1575</v>
      </c>
      <c r="K217" s="120">
        <v>4500</v>
      </c>
      <c r="L217" s="120" t="e">
        <f>#REF!*#REF!</f>
        <v>#REF!</v>
      </c>
      <c r="M217" s="120"/>
      <c r="N217" s="119"/>
      <c r="O217" s="115"/>
      <c r="P217" s="115"/>
    </row>
    <row r="218" spans="1:16" ht="84" x14ac:dyDescent="0.35">
      <c r="A218" s="119" t="s">
        <v>1558</v>
      </c>
      <c r="B218" s="115"/>
      <c r="C218" s="115"/>
      <c r="D218" s="115"/>
      <c r="E218" s="115" t="str">
        <f t="shared" si="6"/>
        <v/>
      </c>
      <c r="F218" s="115" t="str">
        <f t="shared" si="7"/>
        <v/>
      </c>
      <c r="G218" s="114"/>
      <c r="H218" s="134" t="s">
        <v>1856</v>
      </c>
      <c r="I218" s="118">
        <v>4</v>
      </c>
      <c r="J218" s="119" t="s">
        <v>1575</v>
      </c>
      <c r="K218" s="120">
        <v>6</v>
      </c>
      <c r="L218" s="120" t="e">
        <f>#REF!*#REF!</f>
        <v>#REF!</v>
      </c>
      <c r="M218" s="120"/>
      <c r="N218" s="119"/>
      <c r="O218" s="115"/>
      <c r="P218" s="115"/>
    </row>
    <row r="219" spans="1:16" ht="154" x14ac:dyDescent="0.35">
      <c r="A219" s="119" t="s">
        <v>1558</v>
      </c>
      <c r="B219" s="115"/>
      <c r="C219" s="115"/>
      <c r="D219" s="115"/>
      <c r="E219" s="115" t="str">
        <f t="shared" si="6"/>
        <v/>
      </c>
      <c r="F219" s="115" t="str">
        <f t="shared" si="7"/>
        <v/>
      </c>
      <c r="G219" s="114"/>
      <c r="H219" s="134" t="s">
        <v>1857</v>
      </c>
      <c r="I219" s="118">
        <v>1</v>
      </c>
      <c r="J219" s="119" t="s">
        <v>1575</v>
      </c>
      <c r="K219" s="120">
        <v>370</v>
      </c>
      <c r="L219" s="120" t="e">
        <f>#REF!*#REF!</f>
        <v>#REF!</v>
      </c>
      <c r="M219" s="120"/>
      <c r="N219" s="119"/>
      <c r="O219" s="115"/>
      <c r="P219" s="115"/>
    </row>
    <row r="220" spans="1:16" ht="140" x14ac:dyDescent="0.35">
      <c r="A220" s="119" t="s">
        <v>1823</v>
      </c>
      <c r="B220" s="115" t="s">
        <v>1859</v>
      </c>
      <c r="C220" s="115"/>
      <c r="D220" s="115" t="s">
        <v>1859</v>
      </c>
      <c r="E220" s="115" t="str">
        <f t="shared" si="6"/>
        <v>08</v>
      </c>
      <c r="F220" s="115" t="str">
        <f t="shared" si="7"/>
        <v>062</v>
      </c>
      <c r="G220" s="114"/>
      <c r="H220" s="134" t="s">
        <v>1860</v>
      </c>
      <c r="I220" s="118">
        <v>1</v>
      </c>
      <c r="J220" s="119" t="s">
        <v>1575</v>
      </c>
      <c r="K220" s="120">
        <v>295</v>
      </c>
      <c r="L220" s="120" t="e">
        <f>#REF!*#REF!</f>
        <v>#REF!</v>
      </c>
      <c r="M220" s="120"/>
      <c r="N220" s="119"/>
      <c r="O220" s="115"/>
      <c r="P220" s="115"/>
    </row>
    <row r="221" spans="1:16" ht="87" x14ac:dyDescent="0.35">
      <c r="A221" s="119"/>
      <c r="B221" s="115"/>
      <c r="C221" s="115"/>
      <c r="D221" s="115"/>
      <c r="E221" s="115" t="str">
        <f t="shared" si="6"/>
        <v/>
      </c>
      <c r="F221" s="115" t="str">
        <f t="shared" si="7"/>
        <v/>
      </c>
      <c r="G221" s="114" t="s">
        <v>1815</v>
      </c>
      <c r="H221" s="133" t="s">
        <v>715</v>
      </c>
      <c r="I221" s="118"/>
      <c r="J221" s="119"/>
      <c r="K221" s="120"/>
      <c r="L221" s="120" t="e">
        <f>#REF!*#REF!</f>
        <v>#REF!</v>
      </c>
      <c r="M221" s="120"/>
      <c r="N221" s="119"/>
      <c r="O221" s="115"/>
      <c r="P221" s="115"/>
    </row>
    <row r="222" spans="1:16" ht="98" x14ac:dyDescent="0.35">
      <c r="A222" s="119" t="s">
        <v>1558</v>
      </c>
      <c r="B222" s="115"/>
      <c r="C222" s="115"/>
      <c r="D222" s="115"/>
      <c r="E222" s="115" t="str">
        <f t="shared" si="6"/>
        <v/>
      </c>
      <c r="F222" s="115" t="str">
        <f t="shared" si="7"/>
        <v/>
      </c>
      <c r="G222" s="114"/>
      <c r="H222" s="134" t="s">
        <v>1858</v>
      </c>
      <c r="I222" s="118"/>
      <c r="J222" s="119"/>
      <c r="K222" s="120"/>
      <c r="L222" s="120" t="e">
        <f>#REF!*#REF!</f>
        <v>#REF!</v>
      </c>
      <c r="M222" s="120"/>
      <c r="N222" s="119"/>
      <c r="O222" s="115"/>
      <c r="P222" s="115"/>
    </row>
    <row r="223" spans="1:16" ht="392" x14ac:dyDescent="0.35">
      <c r="A223" s="119" t="s">
        <v>1558</v>
      </c>
      <c r="B223" s="115"/>
      <c r="C223" s="115"/>
      <c r="D223" s="115"/>
      <c r="E223" s="115" t="str">
        <f t="shared" si="6"/>
        <v/>
      </c>
      <c r="F223" s="115" t="str">
        <f t="shared" si="7"/>
        <v/>
      </c>
      <c r="G223" s="114"/>
      <c r="H223" s="134" t="s">
        <v>1855</v>
      </c>
      <c r="I223" s="118">
        <v>1</v>
      </c>
      <c r="J223" s="119" t="s">
        <v>1575</v>
      </c>
      <c r="K223" s="120">
        <v>4500</v>
      </c>
      <c r="L223" s="120" t="e">
        <f>#REF!*#REF!</f>
        <v>#REF!</v>
      </c>
      <c r="M223" s="120"/>
      <c r="N223" s="119"/>
      <c r="O223" s="115"/>
      <c r="P223" s="115"/>
    </row>
    <row r="224" spans="1:16" ht="84" x14ac:dyDescent="0.35">
      <c r="A224" s="119" t="s">
        <v>1558</v>
      </c>
      <c r="B224" s="115"/>
      <c r="C224" s="115"/>
      <c r="D224" s="115"/>
      <c r="E224" s="115" t="str">
        <f t="shared" si="6"/>
        <v/>
      </c>
      <c r="F224" s="115" t="str">
        <f t="shared" si="7"/>
        <v/>
      </c>
      <c r="G224" s="114"/>
      <c r="H224" s="134" t="s">
        <v>1856</v>
      </c>
      <c r="I224" s="118">
        <v>4</v>
      </c>
      <c r="J224" s="119" t="s">
        <v>1575</v>
      </c>
      <c r="K224" s="120">
        <v>6</v>
      </c>
      <c r="L224" s="120" t="e">
        <f>#REF!*#REF!</f>
        <v>#REF!</v>
      </c>
      <c r="M224" s="120"/>
      <c r="N224" s="119"/>
      <c r="O224" s="115"/>
      <c r="P224" s="115"/>
    </row>
    <row r="225" spans="1:16" ht="154" x14ac:dyDescent="0.35">
      <c r="A225" s="119" t="s">
        <v>1558</v>
      </c>
      <c r="B225" s="115"/>
      <c r="C225" s="115"/>
      <c r="D225" s="115"/>
      <c r="E225" s="115" t="str">
        <f t="shared" si="6"/>
        <v/>
      </c>
      <c r="F225" s="115" t="str">
        <f t="shared" si="7"/>
        <v/>
      </c>
      <c r="G225" s="114"/>
      <c r="H225" s="134" t="s">
        <v>1857</v>
      </c>
      <c r="I225" s="118">
        <v>1</v>
      </c>
      <c r="J225" s="119" t="s">
        <v>1575</v>
      </c>
      <c r="K225" s="120">
        <v>370</v>
      </c>
      <c r="L225" s="120" t="e">
        <f>#REF!*#REF!</f>
        <v>#REF!</v>
      </c>
      <c r="M225" s="120"/>
      <c r="N225" s="119"/>
      <c r="O225" s="115"/>
      <c r="P225" s="115"/>
    </row>
    <row r="226" spans="1:16" ht="140" x14ac:dyDescent="0.35">
      <c r="A226" s="119" t="s">
        <v>1823</v>
      </c>
      <c r="B226" s="115" t="s">
        <v>1859</v>
      </c>
      <c r="C226" s="115"/>
      <c r="D226" s="115" t="s">
        <v>1859</v>
      </c>
      <c r="E226" s="115" t="str">
        <f t="shared" si="6"/>
        <v>08</v>
      </c>
      <c r="F226" s="115" t="str">
        <f t="shared" si="7"/>
        <v>062</v>
      </c>
      <c r="G226" s="114"/>
      <c r="H226" s="134" t="s">
        <v>1860</v>
      </c>
      <c r="I226" s="118">
        <v>1</v>
      </c>
      <c r="J226" s="119" t="s">
        <v>1575</v>
      </c>
      <c r="K226" s="120">
        <v>295</v>
      </c>
      <c r="L226" s="120" t="e">
        <f>#REF!*#REF!</f>
        <v>#REF!</v>
      </c>
      <c r="M226" s="120"/>
      <c r="N226" s="119"/>
      <c r="O226" s="115"/>
      <c r="P226" s="115"/>
    </row>
    <row r="227" spans="1:16" ht="58" x14ac:dyDescent="0.35">
      <c r="A227" s="119"/>
      <c r="B227" s="115"/>
      <c r="C227" s="115"/>
      <c r="D227" s="115"/>
      <c r="E227" s="115" t="str">
        <f t="shared" si="6"/>
        <v/>
      </c>
      <c r="F227" s="115" t="str">
        <f t="shared" si="7"/>
        <v/>
      </c>
      <c r="G227" s="114" t="s">
        <v>1815</v>
      </c>
      <c r="H227" s="133" t="s">
        <v>712</v>
      </c>
      <c r="I227" s="118"/>
      <c r="J227" s="119"/>
      <c r="K227" s="120"/>
      <c r="L227" s="120"/>
      <c r="M227" s="120"/>
      <c r="N227" s="119"/>
      <c r="O227" s="115"/>
      <c r="P227" s="115"/>
    </row>
    <row r="228" spans="1:16" ht="409.5" x14ac:dyDescent="0.35">
      <c r="A228" s="119" t="s">
        <v>1558</v>
      </c>
      <c r="B228" s="115"/>
      <c r="C228" s="115"/>
      <c r="D228" s="115"/>
      <c r="E228" s="115" t="str">
        <f t="shared" si="6"/>
        <v/>
      </c>
      <c r="F228" s="115" t="str">
        <f t="shared" si="7"/>
        <v/>
      </c>
      <c r="G228" s="114"/>
      <c r="H228" s="134" t="s">
        <v>1861</v>
      </c>
      <c r="I228" s="118">
        <v>1</v>
      </c>
      <c r="J228" s="119" t="s">
        <v>1575</v>
      </c>
      <c r="K228" s="120">
        <v>8000</v>
      </c>
      <c r="L228" s="120" t="e">
        <f>#REF!*#REF!</f>
        <v>#REF!</v>
      </c>
      <c r="M228" s="120"/>
      <c r="N228" s="119"/>
      <c r="O228" s="115"/>
      <c r="P228" s="115"/>
    </row>
    <row r="229" spans="1:16" ht="154" x14ac:dyDescent="0.35">
      <c r="A229" s="119" t="s">
        <v>1558</v>
      </c>
      <c r="B229" s="115"/>
      <c r="C229" s="115"/>
      <c r="D229" s="115"/>
      <c r="E229" s="115" t="str">
        <f t="shared" si="6"/>
        <v/>
      </c>
      <c r="F229" s="115" t="str">
        <f t="shared" si="7"/>
        <v/>
      </c>
      <c r="G229" s="114"/>
      <c r="H229" s="134" t="s">
        <v>1862</v>
      </c>
      <c r="I229" s="118">
        <v>1</v>
      </c>
      <c r="J229" s="119" t="s">
        <v>1575</v>
      </c>
      <c r="K229" s="120">
        <v>1500</v>
      </c>
      <c r="L229" s="120" t="e">
        <f>#REF!*#REF!</f>
        <v>#REF!</v>
      </c>
      <c r="M229" s="120"/>
      <c r="N229" s="119"/>
      <c r="O229" s="115"/>
      <c r="P229" s="115"/>
    </row>
    <row r="230" spans="1:16" ht="140" x14ac:dyDescent="0.35">
      <c r="A230" s="119" t="s">
        <v>1823</v>
      </c>
      <c r="B230" s="115" t="s">
        <v>1859</v>
      </c>
      <c r="C230" s="115"/>
      <c r="D230" s="115" t="s">
        <v>1859</v>
      </c>
      <c r="E230" s="115" t="str">
        <f t="shared" si="6"/>
        <v>08</v>
      </c>
      <c r="F230" s="115" t="str">
        <f t="shared" si="7"/>
        <v>062</v>
      </c>
      <c r="G230" s="114"/>
      <c r="H230" s="134" t="s">
        <v>1863</v>
      </c>
      <c r="I230" s="118">
        <v>2</v>
      </c>
      <c r="J230" s="119" t="s">
        <v>1575</v>
      </c>
      <c r="K230" s="120">
        <v>295</v>
      </c>
      <c r="L230" s="120" t="e">
        <f>#REF!*#REF!</f>
        <v>#REF!</v>
      </c>
      <c r="M230" s="120"/>
      <c r="N230" s="119"/>
      <c r="O230" s="115"/>
      <c r="P230" s="115"/>
    </row>
    <row r="231" spans="1:16" ht="140" x14ac:dyDescent="0.35">
      <c r="A231" s="119" t="s">
        <v>1823</v>
      </c>
      <c r="B231" s="115" t="s">
        <v>1864</v>
      </c>
      <c r="C231" s="115"/>
      <c r="D231" s="115" t="s">
        <v>1864</v>
      </c>
      <c r="E231" s="115" t="str">
        <f t="shared" si="6"/>
        <v>08</v>
      </c>
      <c r="F231" s="115" t="str">
        <f t="shared" si="7"/>
        <v>062</v>
      </c>
      <c r="G231" s="114"/>
      <c r="H231" s="134" t="s">
        <v>1865</v>
      </c>
      <c r="I231" s="118">
        <v>2</v>
      </c>
      <c r="J231" s="119" t="s">
        <v>1575</v>
      </c>
      <c r="K231" s="120">
        <v>334</v>
      </c>
      <c r="L231" s="120" t="e">
        <f>#REF!*#REF!</f>
        <v>#REF!</v>
      </c>
      <c r="M231" s="120"/>
      <c r="N231" s="119"/>
      <c r="O231" s="115"/>
      <c r="P231" s="115"/>
    </row>
    <row r="232" spans="1:16" ht="112" x14ac:dyDescent="0.35">
      <c r="A232" s="119"/>
      <c r="B232" s="115"/>
      <c r="C232" s="115"/>
      <c r="D232" s="115"/>
      <c r="E232" s="115" t="str">
        <f t="shared" si="6"/>
        <v/>
      </c>
      <c r="F232" s="115" t="str">
        <f t="shared" si="7"/>
        <v/>
      </c>
      <c r="G232" s="114"/>
      <c r="H232" s="134" t="s">
        <v>1866</v>
      </c>
      <c r="I232" s="118">
        <v>2</v>
      </c>
      <c r="J232" s="119" t="s">
        <v>1575</v>
      </c>
      <c r="K232" s="120">
        <v>50</v>
      </c>
      <c r="L232" s="120" t="e">
        <f>#REF!*#REF!</f>
        <v>#REF!</v>
      </c>
      <c r="M232" s="120"/>
      <c r="N232" s="119"/>
      <c r="O232" s="115"/>
      <c r="P232" s="115"/>
    </row>
    <row r="233" spans="1:16" ht="140" x14ac:dyDescent="0.35">
      <c r="A233" s="119" t="s">
        <v>1823</v>
      </c>
      <c r="B233" s="115" t="s">
        <v>1859</v>
      </c>
      <c r="C233" s="115"/>
      <c r="D233" s="115" t="s">
        <v>1859</v>
      </c>
      <c r="E233" s="115" t="str">
        <f t="shared" si="6"/>
        <v>08</v>
      </c>
      <c r="F233" s="115" t="str">
        <f t="shared" si="7"/>
        <v>062</v>
      </c>
      <c r="G233" s="114"/>
      <c r="H233" s="134" t="s">
        <v>1867</v>
      </c>
      <c r="I233" s="118">
        <v>5</v>
      </c>
      <c r="J233" s="119" t="s">
        <v>1575</v>
      </c>
      <c r="K233" s="120">
        <v>295</v>
      </c>
      <c r="L233" s="120" t="e">
        <f>#REF!*#REF!</f>
        <v>#REF!</v>
      </c>
      <c r="M233" s="120"/>
      <c r="N233" s="119"/>
      <c r="O233" s="115"/>
      <c r="P233" s="115"/>
    </row>
    <row r="234" spans="1:16" ht="140" x14ac:dyDescent="0.35">
      <c r="A234" s="119" t="s">
        <v>1823</v>
      </c>
      <c r="B234" s="115" t="s">
        <v>1859</v>
      </c>
      <c r="C234" s="115"/>
      <c r="D234" s="115" t="s">
        <v>1859</v>
      </c>
      <c r="E234" s="115" t="str">
        <f t="shared" si="6"/>
        <v>08</v>
      </c>
      <c r="F234" s="115" t="str">
        <f t="shared" si="7"/>
        <v>062</v>
      </c>
      <c r="G234" s="114"/>
      <c r="H234" s="134" t="s">
        <v>1868</v>
      </c>
      <c r="I234" s="118">
        <v>10</v>
      </c>
      <c r="J234" s="119" t="s">
        <v>1575</v>
      </c>
      <c r="K234" s="120">
        <v>295</v>
      </c>
      <c r="L234" s="120" t="e">
        <f>#REF!*#REF!</f>
        <v>#REF!</v>
      </c>
      <c r="M234" s="120"/>
      <c r="N234" s="119"/>
      <c r="O234" s="115"/>
      <c r="P234" s="115"/>
    </row>
    <row r="235" spans="1:16" ht="126" x14ac:dyDescent="0.35">
      <c r="A235" s="119" t="s">
        <v>1823</v>
      </c>
      <c r="B235" s="115" t="s">
        <v>1869</v>
      </c>
      <c r="C235" s="115"/>
      <c r="D235" s="115" t="s">
        <v>1869</v>
      </c>
      <c r="E235" s="115" t="str">
        <f t="shared" si="6"/>
        <v>08</v>
      </c>
      <c r="F235" s="115" t="str">
        <f t="shared" si="7"/>
        <v>069</v>
      </c>
      <c r="G235" s="114"/>
      <c r="H235" s="134" t="s">
        <v>1870</v>
      </c>
      <c r="I235" s="118">
        <v>1</v>
      </c>
      <c r="J235" s="119" t="s">
        <v>1575</v>
      </c>
      <c r="K235" s="120">
        <v>283</v>
      </c>
      <c r="L235" s="120" t="e">
        <f>#REF!*#REF!</f>
        <v>#REF!</v>
      </c>
      <c r="M235" s="120"/>
      <c r="N235" s="119"/>
      <c r="O235" s="115"/>
      <c r="P235" s="115"/>
    </row>
    <row r="236" spans="1:16" ht="140" x14ac:dyDescent="0.35">
      <c r="A236" s="119" t="s">
        <v>1823</v>
      </c>
      <c r="B236" s="115" t="s">
        <v>1871</v>
      </c>
      <c r="C236" s="115"/>
      <c r="D236" s="115" t="s">
        <v>1871</v>
      </c>
      <c r="E236" s="115" t="str">
        <f t="shared" si="6"/>
        <v>08</v>
      </c>
      <c r="F236" s="115" t="str">
        <f t="shared" si="7"/>
        <v>069</v>
      </c>
      <c r="G236" s="114"/>
      <c r="H236" s="134" t="s">
        <v>1872</v>
      </c>
      <c r="I236" s="118">
        <v>1</v>
      </c>
      <c r="J236" s="119" t="s">
        <v>1575</v>
      </c>
      <c r="K236" s="120">
        <v>172</v>
      </c>
      <c r="L236" s="120" t="e">
        <f>#REF!*#REF!</f>
        <v>#REF!</v>
      </c>
      <c r="M236" s="120"/>
      <c r="N236" s="119"/>
      <c r="O236" s="115"/>
      <c r="P236" s="115"/>
    </row>
    <row r="237" spans="1:16" ht="112" x14ac:dyDescent="0.35">
      <c r="A237" s="119" t="s">
        <v>1558</v>
      </c>
      <c r="B237" s="115"/>
      <c r="C237" s="115"/>
      <c r="D237" s="115"/>
      <c r="E237" s="115" t="str">
        <f t="shared" si="6"/>
        <v/>
      </c>
      <c r="F237" s="115" t="str">
        <f t="shared" si="7"/>
        <v/>
      </c>
      <c r="G237" s="114"/>
      <c r="H237" s="134" t="s">
        <v>1873</v>
      </c>
      <c r="I237" s="118">
        <v>1</v>
      </c>
      <c r="J237" s="119" t="s">
        <v>1575</v>
      </c>
      <c r="K237" s="120">
        <v>250</v>
      </c>
      <c r="L237" s="120" t="e">
        <f>#REF!*#REF!</f>
        <v>#REF!</v>
      </c>
      <c r="M237" s="120"/>
      <c r="N237" s="119"/>
      <c r="O237" s="115"/>
      <c r="P237" s="115"/>
    </row>
    <row r="238" spans="1:16" ht="266" x14ac:dyDescent="0.35">
      <c r="A238" s="119" t="s">
        <v>1558</v>
      </c>
      <c r="B238" s="115"/>
      <c r="C238" s="115"/>
      <c r="D238" s="115"/>
      <c r="E238" s="115" t="str">
        <f t="shared" si="6"/>
        <v/>
      </c>
      <c r="F238" s="115" t="str">
        <f t="shared" si="7"/>
        <v/>
      </c>
      <c r="G238" s="114"/>
      <c r="H238" s="134" t="s">
        <v>1874</v>
      </c>
      <c r="I238" s="118">
        <v>1</v>
      </c>
      <c r="J238" s="119" t="s">
        <v>1575</v>
      </c>
      <c r="K238" s="120">
        <v>250</v>
      </c>
      <c r="L238" s="120" t="e">
        <f>#REF!*#REF!</f>
        <v>#REF!</v>
      </c>
      <c r="M238" s="120"/>
      <c r="N238" s="119"/>
      <c r="O238" s="115"/>
      <c r="P238" s="115"/>
    </row>
    <row r="239" spans="1:16" ht="182" x14ac:dyDescent="0.35">
      <c r="A239" s="119" t="s">
        <v>1558</v>
      </c>
      <c r="B239" s="115"/>
      <c r="C239" s="115"/>
      <c r="D239" s="115"/>
      <c r="E239" s="115" t="str">
        <f t="shared" si="6"/>
        <v/>
      </c>
      <c r="F239" s="115" t="str">
        <f t="shared" si="7"/>
        <v/>
      </c>
      <c r="G239" s="114"/>
      <c r="H239" s="134" t="s">
        <v>1875</v>
      </c>
      <c r="I239" s="118">
        <v>1</v>
      </c>
      <c r="J239" s="119" t="s">
        <v>1575</v>
      </c>
      <c r="K239" s="120">
        <v>800</v>
      </c>
      <c r="L239" s="120" t="e">
        <f>#REF!*#REF!</f>
        <v>#REF!</v>
      </c>
      <c r="M239" s="120"/>
      <c r="N239" s="119"/>
      <c r="O239" s="115"/>
      <c r="P239" s="115"/>
    </row>
    <row r="240" spans="1:16" ht="168" x14ac:dyDescent="0.35">
      <c r="A240" s="119" t="s">
        <v>1558</v>
      </c>
      <c r="B240" s="115"/>
      <c r="C240" s="115"/>
      <c r="D240" s="115"/>
      <c r="E240" s="115" t="str">
        <f t="shared" si="6"/>
        <v/>
      </c>
      <c r="F240" s="115" t="str">
        <f t="shared" si="7"/>
        <v/>
      </c>
      <c r="G240" s="114"/>
      <c r="H240" s="134" t="s">
        <v>1876</v>
      </c>
      <c r="I240" s="118">
        <v>1</v>
      </c>
      <c r="J240" s="119" t="s">
        <v>1575</v>
      </c>
      <c r="K240" s="120">
        <v>1200</v>
      </c>
      <c r="L240" s="120" t="e">
        <f>#REF!*#REF!</f>
        <v>#REF!</v>
      </c>
      <c r="M240" s="120"/>
      <c r="N240" s="119"/>
      <c r="O240" s="115"/>
      <c r="P240" s="115"/>
    </row>
    <row r="241" spans="1:16" ht="58" x14ac:dyDescent="0.35">
      <c r="A241" s="119"/>
      <c r="B241" s="115"/>
      <c r="C241" s="115"/>
      <c r="D241" s="115"/>
      <c r="E241" s="115" t="str">
        <f t="shared" si="6"/>
        <v/>
      </c>
      <c r="F241" s="115" t="str">
        <f t="shared" si="7"/>
        <v/>
      </c>
      <c r="G241" s="114" t="s">
        <v>1815</v>
      </c>
      <c r="H241" s="133" t="s">
        <v>700</v>
      </c>
      <c r="I241" s="118"/>
      <c r="J241" s="119"/>
      <c r="K241" s="120"/>
      <c r="L241" s="120"/>
      <c r="M241" s="120"/>
      <c r="N241" s="119"/>
      <c r="O241" s="115"/>
      <c r="P241" s="115"/>
    </row>
    <row r="242" spans="1:16" ht="409.5" x14ac:dyDescent="0.35">
      <c r="A242" s="119" t="s">
        <v>1558</v>
      </c>
      <c r="B242" s="115"/>
      <c r="C242" s="115"/>
      <c r="D242" s="115"/>
      <c r="E242" s="115" t="str">
        <f t="shared" si="6"/>
        <v/>
      </c>
      <c r="F242" s="115" t="str">
        <f t="shared" si="7"/>
        <v/>
      </c>
      <c r="G242" s="114"/>
      <c r="H242" s="134" t="s">
        <v>1861</v>
      </c>
      <c r="I242" s="118">
        <v>1</v>
      </c>
      <c r="J242" s="119" t="s">
        <v>1575</v>
      </c>
      <c r="K242" s="120">
        <v>8000</v>
      </c>
      <c r="L242" s="120" t="e">
        <f>#REF!*#REF!</f>
        <v>#REF!</v>
      </c>
      <c r="M242" s="120"/>
      <c r="N242" s="119"/>
      <c r="O242" s="115"/>
      <c r="P242" s="115"/>
    </row>
    <row r="243" spans="1:16" ht="154" x14ac:dyDescent="0.35">
      <c r="A243" s="119" t="s">
        <v>1558</v>
      </c>
      <c r="B243" s="115"/>
      <c r="C243" s="115"/>
      <c r="D243" s="115"/>
      <c r="E243" s="115" t="str">
        <f t="shared" si="6"/>
        <v/>
      </c>
      <c r="F243" s="115" t="str">
        <f t="shared" si="7"/>
        <v/>
      </c>
      <c r="G243" s="114"/>
      <c r="H243" s="134" t="s">
        <v>1877</v>
      </c>
      <c r="I243" s="118">
        <v>1</v>
      </c>
      <c r="J243" s="119" t="s">
        <v>1575</v>
      </c>
      <c r="K243" s="120">
        <v>1500</v>
      </c>
      <c r="L243" s="120" t="e">
        <f>#REF!*#REF!</f>
        <v>#REF!</v>
      </c>
      <c r="M243" s="120"/>
      <c r="N243" s="119"/>
      <c r="O243" s="115"/>
      <c r="P243" s="115"/>
    </row>
    <row r="244" spans="1:16" ht="140" x14ac:dyDescent="0.35">
      <c r="A244" s="119" t="s">
        <v>1823</v>
      </c>
      <c r="B244" s="115" t="s">
        <v>1859</v>
      </c>
      <c r="C244" s="115"/>
      <c r="D244" s="115" t="s">
        <v>1859</v>
      </c>
      <c r="E244" s="115" t="str">
        <f t="shared" si="6"/>
        <v>08</v>
      </c>
      <c r="F244" s="115" t="str">
        <f t="shared" si="7"/>
        <v>062</v>
      </c>
      <c r="G244" s="114"/>
      <c r="H244" s="134" t="s">
        <v>1863</v>
      </c>
      <c r="I244" s="118">
        <v>2</v>
      </c>
      <c r="J244" s="119" t="s">
        <v>1575</v>
      </c>
      <c r="K244" s="120">
        <v>295</v>
      </c>
      <c r="L244" s="120" t="e">
        <f>#REF!*#REF!</f>
        <v>#REF!</v>
      </c>
      <c r="M244" s="120"/>
      <c r="N244" s="119"/>
      <c r="O244" s="115"/>
      <c r="P244" s="115"/>
    </row>
    <row r="245" spans="1:16" ht="140" x14ac:dyDescent="0.35">
      <c r="A245" s="119" t="s">
        <v>1823</v>
      </c>
      <c r="B245" s="115" t="s">
        <v>1864</v>
      </c>
      <c r="C245" s="115"/>
      <c r="D245" s="115" t="s">
        <v>1864</v>
      </c>
      <c r="E245" s="115" t="str">
        <f t="shared" si="6"/>
        <v>08</v>
      </c>
      <c r="F245" s="115" t="str">
        <f t="shared" si="7"/>
        <v>062</v>
      </c>
      <c r="G245" s="114"/>
      <c r="H245" s="134" t="s">
        <v>1865</v>
      </c>
      <c r="I245" s="118">
        <v>2</v>
      </c>
      <c r="J245" s="119" t="s">
        <v>1575</v>
      </c>
      <c r="K245" s="120">
        <v>334</v>
      </c>
      <c r="L245" s="120" t="e">
        <f>#REF!*#REF!</f>
        <v>#REF!</v>
      </c>
      <c r="M245" s="120"/>
      <c r="N245" s="119"/>
      <c r="O245" s="115"/>
      <c r="P245" s="115"/>
    </row>
    <row r="246" spans="1:16" ht="112" x14ac:dyDescent="0.35">
      <c r="A246" s="119" t="s">
        <v>1558</v>
      </c>
      <c r="B246" s="115"/>
      <c r="C246" s="115"/>
      <c r="D246" s="115"/>
      <c r="E246" s="115" t="str">
        <f t="shared" si="6"/>
        <v/>
      </c>
      <c r="F246" s="115" t="str">
        <f t="shared" si="7"/>
        <v/>
      </c>
      <c r="G246" s="114"/>
      <c r="H246" s="134" t="s">
        <v>1878</v>
      </c>
      <c r="I246" s="118">
        <v>2</v>
      </c>
      <c r="J246" s="119" t="s">
        <v>1575</v>
      </c>
      <c r="K246" s="120">
        <v>50</v>
      </c>
      <c r="L246" s="120" t="e">
        <f>#REF!*#REF!</f>
        <v>#REF!</v>
      </c>
      <c r="M246" s="120"/>
      <c r="N246" s="119"/>
      <c r="O246" s="115"/>
      <c r="P246" s="115"/>
    </row>
    <row r="247" spans="1:16" ht="140" x14ac:dyDescent="0.35">
      <c r="A247" s="119" t="s">
        <v>1823</v>
      </c>
      <c r="B247" s="115" t="s">
        <v>1859</v>
      </c>
      <c r="C247" s="115"/>
      <c r="D247" s="115" t="s">
        <v>1859</v>
      </c>
      <c r="E247" s="115" t="str">
        <f t="shared" si="6"/>
        <v>08</v>
      </c>
      <c r="F247" s="115" t="str">
        <f t="shared" si="7"/>
        <v>062</v>
      </c>
      <c r="G247" s="114"/>
      <c r="H247" s="134" t="s">
        <v>1867</v>
      </c>
      <c r="I247" s="118">
        <v>15</v>
      </c>
      <c r="J247" s="119" t="s">
        <v>1575</v>
      </c>
      <c r="K247" s="120">
        <v>295</v>
      </c>
      <c r="L247" s="120" t="e">
        <f>#REF!*#REF!</f>
        <v>#REF!</v>
      </c>
      <c r="M247" s="120"/>
      <c r="N247" s="119"/>
      <c r="O247" s="115"/>
      <c r="P247" s="115"/>
    </row>
    <row r="248" spans="1:16" ht="140" x14ac:dyDescent="0.35">
      <c r="A248" s="119" t="s">
        <v>1823</v>
      </c>
      <c r="B248" s="115" t="s">
        <v>1859</v>
      </c>
      <c r="C248" s="115"/>
      <c r="D248" s="115" t="s">
        <v>1859</v>
      </c>
      <c r="E248" s="115" t="str">
        <f t="shared" si="6"/>
        <v>08</v>
      </c>
      <c r="F248" s="115" t="str">
        <f t="shared" si="7"/>
        <v>062</v>
      </c>
      <c r="G248" s="114"/>
      <c r="H248" s="134" t="s">
        <v>1860</v>
      </c>
      <c r="I248" s="118">
        <v>10</v>
      </c>
      <c r="J248" s="119" t="s">
        <v>1575</v>
      </c>
      <c r="K248" s="120">
        <v>295</v>
      </c>
      <c r="L248" s="120" t="e">
        <f>#REF!*#REF!</f>
        <v>#REF!</v>
      </c>
      <c r="M248" s="120"/>
      <c r="N248" s="119"/>
      <c r="O248" s="115"/>
      <c r="P248" s="115"/>
    </row>
    <row r="249" spans="1:16" ht="140" x14ac:dyDescent="0.35">
      <c r="A249" s="119" t="s">
        <v>1823</v>
      </c>
      <c r="B249" s="115" t="s">
        <v>1859</v>
      </c>
      <c r="C249" s="115"/>
      <c r="D249" s="115" t="s">
        <v>1859</v>
      </c>
      <c r="E249" s="115" t="str">
        <f t="shared" si="6"/>
        <v>08</v>
      </c>
      <c r="F249" s="115" t="str">
        <f t="shared" si="7"/>
        <v>062</v>
      </c>
      <c r="G249" s="114"/>
      <c r="H249" s="134" t="s">
        <v>1879</v>
      </c>
      <c r="I249" s="118">
        <v>1</v>
      </c>
      <c r="J249" s="119" t="s">
        <v>1575</v>
      </c>
      <c r="K249" s="120">
        <v>295</v>
      </c>
      <c r="L249" s="120" t="e">
        <f>#REF!*#REF!</f>
        <v>#REF!</v>
      </c>
      <c r="M249" s="120"/>
      <c r="N249" s="119"/>
      <c r="O249" s="115"/>
      <c r="P249" s="115"/>
    </row>
    <row r="250" spans="1:16" ht="154" x14ac:dyDescent="0.35">
      <c r="A250" s="119" t="s">
        <v>1823</v>
      </c>
      <c r="B250" s="115" t="s">
        <v>1869</v>
      </c>
      <c r="C250" s="115"/>
      <c r="D250" s="115" t="s">
        <v>1869</v>
      </c>
      <c r="E250" s="115" t="str">
        <f t="shared" si="6"/>
        <v>08</v>
      </c>
      <c r="F250" s="115" t="str">
        <f t="shared" si="7"/>
        <v>069</v>
      </c>
      <c r="G250" s="114"/>
      <c r="H250" s="134" t="s">
        <v>1880</v>
      </c>
      <c r="I250" s="118">
        <v>1</v>
      </c>
      <c r="J250" s="119" t="s">
        <v>1575</v>
      </c>
      <c r="K250" s="120">
        <v>283</v>
      </c>
      <c r="L250" s="120" t="e">
        <f>#REF!*#REF!</f>
        <v>#REF!</v>
      </c>
      <c r="M250" s="120"/>
      <c r="N250" s="119"/>
      <c r="O250" s="115"/>
      <c r="P250" s="115"/>
    </row>
    <row r="251" spans="1:16" ht="126" x14ac:dyDescent="0.35">
      <c r="A251" s="119" t="s">
        <v>1558</v>
      </c>
      <c r="B251" s="115"/>
      <c r="C251" s="115"/>
      <c r="D251" s="115"/>
      <c r="E251" s="115" t="str">
        <f t="shared" si="6"/>
        <v/>
      </c>
      <c r="F251" s="115" t="str">
        <f t="shared" si="7"/>
        <v/>
      </c>
      <c r="G251" s="114"/>
      <c r="H251" s="134" t="s">
        <v>1881</v>
      </c>
      <c r="I251" s="118">
        <v>1</v>
      </c>
      <c r="J251" s="119" t="s">
        <v>1575</v>
      </c>
      <c r="K251" s="120">
        <v>210</v>
      </c>
      <c r="L251" s="120" t="e">
        <f>#REF!*#REF!</f>
        <v>#REF!</v>
      </c>
      <c r="M251" s="120"/>
      <c r="N251" s="119"/>
      <c r="O251" s="115"/>
      <c r="P251" s="115"/>
    </row>
    <row r="252" spans="1:16" ht="140" x14ac:dyDescent="0.35">
      <c r="A252" s="119" t="s">
        <v>1823</v>
      </c>
      <c r="B252" s="115" t="s">
        <v>1871</v>
      </c>
      <c r="C252" s="115"/>
      <c r="D252" s="115" t="s">
        <v>1871</v>
      </c>
      <c r="E252" s="115" t="str">
        <f t="shared" si="6"/>
        <v>08</v>
      </c>
      <c r="F252" s="115" t="str">
        <f t="shared" si="7"/>
        <v>069</v>
      </c>
      <c r="G252" s="114"/>
      <c r="H252" s="134" t="s">
        <v>1872</v>
      </c>
      <c r="I252" s="118">
        <v>1</v>
      </c>
      <c r="J252" s="119" t="s">
        <v>1575</v>
      </c>
      <c r="K252" s="120">
        <v>172</v>
      </c>
      <c r="L252" s="120" t="e">
        <f>#REF!*#REF!</f>
        <v>#REF!</v>
      </c>
      <c r="M252" s="120"/>
      <c r="N252" s="119"/>
      <c r="O252" s="115"/>
      <c r="P252" s="115"/>
    </row>
    <row r="253" spans="1:16" ht="112" x14ac:dyDescent="0.35">
      <c r="A253" s="119" t="s">
        <v>1558</v>
      </c>
      <c r="B253" s="115"/>
      <c r="C253" s="115"/>
      <c r="D253" s="115"/>
      <c r="E253" s="115" t="str">
        <f t="shared" si="6"/>
        <v/>
      </c>
      <c r="F253" s="115" t="str">
        <f t="shared" si="7"/>
        <v/>
      </c>
      <c r="G253" s="114"/>
      <c r="H253" s="134" t="s">
        <v>1873</v>
      </c>
      <c r="I253" s="118">
        <v>1</v>
      </c>
      <c r="J253" s="119" t="s">
        <v>1575</v>
      </c>
      <c r="K253" s="120">
        <v>250</v>
      </c>
      <c r="L253" s="120" t="e">
        <f>#REF!*#REF!</f>
        <v>#REF!</v>
      </c>
      <c r="M253" s="120"/>
      <c r="N253" s="119"/>
      <c r="O253" s="115"/>
      <c r="P253" s="115"/>
    </row>
    <row r="254" spans="1:16" ht="266" x14ac:dyDescent="0.35">
      <c r="A254" s="119" t="s">
        <v>1558</v>
      </c>
      <c r="B254" s="115"/>
      <c r="C254" s="115"/>
      <c r="D254" s="115"/>
      <c r="E254" s="115" t="str">
        <f t="shared" si="6"/>
        <v/>
      </c>
      <c r="F254" s="115" t="str">
        <f t="shared" si="7"/>
        <v/>
      </c>
      <c r="G254" s="114"/>
      <c r="H254" s="134" t="s">
        <v>1874</v>
      </c>
      <c r="I254" s="118">
        <v>1</v>
      </c>
      <c r="J254" s="119" t="s">
        <v>1575</v>
      </c>
      <c r="K254" s="120">
        <v>250</v>
      </c>
      <c r="L254" s="120" t="e">
        <f>#REF!*#REF!</f>
        <v>#REF!</v>
      </c>
      <c r="M254" s="120"/>
      <c r="N254" s="119"/>
      <c r="O254" s="115"/>
      <c r="P254" s="115"/>
    </row>
    <row r="255" spans="1:16" ht="168" x14ac:dyDescent="0.35">
      <c r="A255" s="119" t="s">
        <v>1558</v>
      </c>
      <c r="B255" s="115"/>
      <c r="C255" s="115"/>
      <c r="D255" s="115"/>
      <c r="E255" s="115" t="str">
        <f t="shared" si="6"/>
        <v/>
      </c>
      <c r="F255" s="115" t="str">
        <f t="shared" si="7"/>
        <v/>
      </c>
      <c r="G255" s="114"/>
      <c r="H255" s="134" t="s">
        <v>1882</v>
      </c>
      <c r="I255" s="118">
        <v>1</v>
      </c>
      <c r="J255" s="119" t="s">
        <v>1575</v>
      </c>
      <c r="K255" s="120">
        <v>3000</v>
      </c>
      <c r="L255" s="120" t="e">
        <f>#REF!*#REF!</f>
        <v>#REF!</v>
      </c>
      <c r="M255" s="120"/>
      <c r="N255" s="119"/>
      <c r="O255" s="115"/>
      <c r="P255" s="115"/>
    </row>
    <row r="256" spans="1:16" ht="168" x14ac:dyDescent="0.35">
      <c r="A256" s="119" t="s">
        <v>1558</v>
      </c>
      <c r="B256" s="115"/>
      <c r="C256" s="115"/>
      <c r="D256" s="115"/>
      <c r="E256" s="115" t="str">
        <f t="shared" si="6"/>
        <v/>
      </c>
      <c r="F256" s="115" t="str">
        <f t="shared" si="7"/>
        <v/>
      </c>
      <c r="G256" s="114"/>
      <c r="H256" s="134" t="s">
        <v>1876</v>
      </c>
      <c r="I256" s="118">
        <v>1</v>
      </c>
      <c r="J256" s="119" t="s">
        <v>1575</v>
      </c>
      <c r="K256" s="120">
        <v>1800</v>
      </c>
      <c r="L256" s="120" t="e">
        <f>#REF!*#REF!</f>
        <v>#REF!</v>
      </c>
      <c r="M256" s="120"/>
      <c r="N256" s="119"/>
      <c r="O256" s="115"/>
      <c r="P256" s="115"/>
    </row>
    <row r="257" spans="1:16" ht="130.5" x14ac:dyDescent="0.35">
      <c r="A257" s="119" t="s">
        <v>1558</v>
      </c>
      <c r="B257" s="115"/>
      <c r="C257" s="115"/>
      <c r="D257" s="115"/>
      <c r="E257" s="115" t="str">
        <f t="shared" si="6"/>
        <v/>
      </c>
      <c r="F257" s="115" t="str">
        <f t="shared" si="7"/>
        <v/>
      </c>
      <c r="G257" s="114"/>
      <c r="H257" s="136" t="s">
        <v>1883</v>
      </c>
      <c r="I257" s="118">
        <v>1</v>
      </c>
      <c r="J257" s="119" t="s">
        <v>1575</v>
      </c>
      <c r="K257" s="120">
        <v>2300</v>
      </c>
      <c r="L257" s="120" t="e">
        <f>#REF!*#REF!</f>
        <v>#REF!</v>
      </c>
      <c r="M257" s="120"/>
      <c r="N257" s="119"/>
      <c r="O257" s="115"/>
      <c r="P257" s="115"/>
    </row>
    <row r="258" spans="1:16" ht="72.5" x14ac:dyDescent="0.35">
      <c r="A258" s="119"/>
      <c r="B258" s="115"/>
      <c r="C258" s="115"/>
      <c r="D258" s="115"/>
      <c r="E258" s="115" t="str">
        <f t="shared" si="6"/>
        <v/>
      </c>
      <c r="F258" s="115" t="str">
        <f t="shared" si="7"/>
        <v/>
      </c>
      <c r="G258" s="114" t="s">
        <v>1815</v>
      </c>
      <c r="H258" s="133" t="s">
        <v>703</v>
      </c>
      <c r="I258" s="118"/>
      <c r="J258" s="119"/>
      <c r="K258" s="120"/>
      <c r="L258" s="120"/>
      <c r="M258" s="120"/>
      <c r="N258" s="119"/>
      <c r="O258" s="115"/>
      <c r="P258" s="115"/>
    </row>
    <row r="259" spans="1:16" ht="84" x14ac:dyDescent="0.35">
      <c r="A259" s="119"/>
      <c r="B259" s="115"/>
      <c r="C259" s="115"/>
      <c r="D259" s="115"/>
      <c r="E259" s="115" t="str">
        <f t="shared" si="6"/>
        <v/>
      </c>
      <c r="F259" s="115" t="str">
        <f t="shared" si="7"/>
        <v/>
      </c>
      <c r="G259" s="114"/>
      <c r="H259" s="134" t="s">
        <v>1884</v>
      </c>
      <c r="I259" s="118"/>
      <c r="J259" s="119"/>
      <c r="K259" s="120"/>
      <c r="L259" s="120"/>
      <c r="M259" s="120"/>
      <c r="N259" s="119"/>
      <c r="O259" s="115"/>
      <c r="P259" s="115"/>
    </row>
    <row r="260" spans="1:16" ht="409.5" x14ac:dyDescent="0.35">
      <c r="A260" s="119" t="s">
        <v>1558</v>
      </c>
      <c r="B260" s="115"/>
      <c r="C260" s="115"/>
      <c r="D260" s="115"/>
      <c r="E260" s="115" t="str">
        <f t="shared" si="6"/>
        <v/>
      </c>
      <c r="F260" s="115" t="str">
        <f t="shared" si="7"/>
        <v/>
      </c>
      <c r="G260" s="114"/>
      <c r="H260" s="134" t="s">
        <v>1885</v>
      </c>
      <c r="I260" s="118">
        <v>1</v>
      </c>
      <c r="J260" s="119" t="s">
        <v>1575</v>
      </c>
      <c r="K260" s="120">
        <v>16000</v>
      </c>
      <c r="L260" s="120" t="e">
        <f>#REF!*#REF!</f>
        <v>#REF!</v>
      </c>
      <c r="M260" s="120"/>
      <c r="N260" s="119"/>
      <c r="O260" s="115"/>
      <c r="P260" s="115"/>
    </row>
    <row r="261" spans="1:16" ht="98" x14ac:dyDescent="0.35">
      <c r="A261" s="119" t="s">
        <v>1558</v>
      </c>
      <c r="B261" s="115"/>
      <c r="C261" s="115"/>
      <c r="D261" s="115"/>
      <c r="E261" s="115" t="str">
        <f t="shared" si="6"/>
        <v/>
      </c>
      <c r="F261" s="115" t="str">
        <f t="shared" si="7"/>
        <v/>
      </c>
      <c r="G261" s="114"/>
      <c r="H261" s="134" t="s">
        <v>1886</v>
      </c>
      <c r="I261" s="118">
        <v>5</v>
      </c>
      <c r="J261" s="119" t="s">
        <v>1575</v>
      </c>
      <c r="K261" s="120">
        <v>500</v>
      </c>
      <c r="L261" s="120" t="e">
        <f>#REF!*#REF!</f>
        <v>#REF!</v>
      </c>
      <c r="M261" s="120"/>
      <c r="N261" s="119"/>
      <c r="O261" s="115"/>
      <c r="P261" s="115"/>
    </row>
    <row r="262" spans="1:16" ht="280" x14ac:dyDescent="0.35">
      <c r="A262" s="119" t="s">
        <v>1558</v>
      </c>
      <c r="B262" s="115"/>
      <c r="C262" s="115"/>
      <c r="D262" s="115"/>
      <c r="E262" s="115" t="str">
        <f t="shared" si="6"/>
        <v/>
      </c>
      <c r="F262" s="115" t="str">
        <f t="shared" si="7"/>
        <v/>
      </c>
      <c r="G262" s="114"/>
      <c r="H262" s="134" t="s">
        <v>1887</v>
      </c>
      <c r="I262" s="118">
        <v>1</v>
      </c>
      <c r="J262" s="119" t="s">
        <v>1575</v>
      </c>
      <c r="K262" s="120">
        <v>410</v>
      </c>
      <c r="L262" s="120" t="e">
        <f>#REF!*#REF!</f>
        <v>#REF!</v>
      </c>
      <c r="M262" s="120"/>
      <c r="N262" s="119"/>
      <c r="O262" s="115"/>
      <c r="P262" s="115"/>
    </row>
    <row r="263" spans="1:16" ht="266" x14ac:dyDescent="0.35">
      <c r="A263" s="119" t="s">
        <v>1558</v>
      </c>
      <c r="B263" s="115"/>
      <c r="C263" s="115"/>
      <c r="D263" s="115"/>
      <c r="E263" s="115" t="str">
        <f t="shared" si="6"/>
        <v/>
      </c>
      <c r="F263" s="115" t="str">
        <f t="shared" si="7"/>
        <v/>
      </c>
      <c r="G263" s="114"/>
      <c r="H263" s="134" t="s">
        <v>1888</v>
      </c>
      <c r="I263" s="118">
        <v>2</v>
      </c>
      <c r="J263" s="119" t="s">
        <v>1575</v>
      </c>
      <c r="K263" s="120">
        <v>190</v>
      </c>
      <c r="L263" s="120" t="e">
        <f>#REF!*#REF!</f>
        <v>#REF!</v>
      </c>
      <c r="M263" s="120"/>
      <c r="N263" s="119"/>
      <c r="O263" s="115"/>
      <c r="P263" s="115"/>
    </row>
    <row r="264" spans="1:16" ht="140" x14ac:dyDescent="0.35">
      <c r="A264" s="119" t="s">
        <v>1823</v>
      </c>
      <c r="B264" s="115" t="s">
        <v>1889</v>
      </c>
      <c r="C264" s="115"/>
      <c r="D264" s="115" t="s">
        <v>1889</v>
      </c>
      <c r="E264" s="115" t="str">
        <f t="shared" si="6"/>
        <v>08</v>
      </c>
      <c r="F264" s="115" t="str">
        <f t="shared" si="7"/>
        <v>062</v>
      </c>
      <c r="G264" s="114"/>
      <c r="H264" s="134" t="s">
        <v>1890</v>
      </c>
      <c r="I264" s="118">
        <v>1</v>
      </c>
      <c r="J264" s="119" t="s">
        <v>1575</v>
      </c>
      <c r="K264" s="120">
        <v>78</v>
      </c>
      <c r="L264" s="120" t="e">
        <f>#REF!*#REF!</f>
        <v>#REF!</v>
      </c>
      <c r="M264" s="120"/>
      <c r="N264" s="119"/>
      <c r="O264" s="115"/>
      <c r="P264" s="115"/>
    </row>
    <row r="265" spans="1:16" ht="126" x14ac:dyDescent="0.35">
      <c r="A265" s="119" t="s">
        <v>1558</v>
      </c>
      <c r="B265" s="115"/>
      <c r="C265" s="115"/>
      <c r="D265" s="115"/>
      <c r="E265" s="115" t="str">
        <f t="shared" si="6"/>
        <v/>
      </c>
      <c r="F265" s="115" t="str">
        <f t="shared" si="7"/>
        <v/>
      </c>
      <c r="G265" s="114"/>
      <c r="H265" s="134" t="s">
        <v>1891</v>
      </c>
      <c r="I265" s="118">
        <v>2</v>
      </c>
      <c r="J265" s="119" t="s">
        <v>1575</v>
      </c>
      <c r="K265" s="120">
        <v>50</v>
      </c>
      <c r="L265" s="120" t="e">
        <f>#REF!*#REF!</f>
        <v>#REF!</v>
      </c>
      <c r="M265" s="120"/>
      <c r="N265" s="119"/>
      <c r="O265" s="115"/>
      <c r="P265" s="115"/>
    </row>
    <row r="266" spans="1:16" ht="140" x14ac:dyDescent="0.35">
      <c r="A266" s="119" t="s">
        <v>1823</v>
      </c>
      <c r="B266" s="115" t="s">
        <v>1864</v>
      </c>
      <c r="C266" s="115"/>
      <c r="D266" s="115" t="s">
        <v>1864</v>
      </c>
      <c r="E266" s="115" t="str">
        <f t="shared" si="6"/>
        <v>08</v>
      </c>
      <c r="F266" s="115" t="str">
        <f t="shared" si="7"/>
        <v>062</v>
      </c>
      <c r="G266" s="114"/>
      <c r="H266" s="134" t="s">
        <v>1865</v>
      </c>
      <c r="I266" s="118">
        <v>10</v>
      </c>
      <c r="J266" s="119" t="s">
        <v>1575</v>
      </c>
      <c r="K266" s="120">
        <v>334</v>
      </c>
      <c r="L266" s="120" t="e">
        <f>#REF!*#REF!</f>
        <v>#REF!</v>
      </c>
      <c r="M266" s="120"/>
      <c r="N266" s="119"/>
      <c r="O266" s="115"/>
      <c r="P266" s="115"/>
    </row>
    <row r="267" spans="1:16" ht="140" x14ac:dyDescent="0.35">
      <c r="A267" s="119" t="s">
        <v>1823</v>
      </c>
      <c r="B267" s="115" t="s">
        <v>1859</v>
      </c>
      <c r="C267" s="115"/>
      <c r="D267" s="115" t="s">
        <v>1859</v>
      </c>
      <c r="E267" s="115" t="str">
        <f t="shared" si="6"/>
        <v>08</v>
      </c>
      <c r="F267" s="115" t="str">
        <f t="shared" si="7"/>
        <v>062</v>
      </c>
      <c r="G267" s="114"/>
      <c r="H267" s="134" t="s">
        <v>1863</v>
      </c>
      <c r="I267" s="118">
        <v>20</v>
      </c>
      <c r="J267" s="119" t="s">
        <v>1575</v>
      </c>
      <c r="K267" s="120">
        <v>295</v>
      </c>
      <c r="L267" s="120" t="e">
        <f>#REF!*#REF!</f>
        <v>#REF!</v>
      </c>
      <c r="M267" s="120"/>
      <c r="N267" s="119"/>
      <c r="O267" s="115"/>
      <c r="P267" s="115"/>
    </row>
    <row r="268" spans="1:16" ht="140" x14ac:dyDescent="0.35">
      <c r="A268" s="119" t="s">
        <v>1823</v>
      </c>
      <c r="B268" s="115" t="s">
        <v>1859</v>
      </c>
      <c r="C268" s="115"/>
      <c r="D268" s="115" t="s">
        <v>1859</v>
      </c>
      <c r="E268" s="115" t="str">
        <f t="shared" si="6"/>
        <v>08</v>
      </c>
      <c r="F268" s="115" t="str">
        <f t="shared" si="7"/>
        <v>062</v>
      </c>
      <c r="G268" s="114"/>
      <c r="H268" s="134" t="s">
        <v>1892</v>
      </c>
      <c r="I268" s="118">
        <v>5</v>
      </c>
      <c r="J268" s="119" t="s">
        <v>1575</v>
      </c>
      <c r="K268" s="120">
        <v>295</v>
      </c>
      <c r="L268" s="120" t="e">
        <f>#REF!*#REF!</f>
        <v>#REF!</v>
      </c>
      <c r="M268" s="120"/>
      <c r="N268" s="119"/>
      <c r="O268" s="115"/>
      <c r="P268" s="115"/>
    </row>
    <row r="269" spans="1:16" ht="140" x14ac:dyDescent="0.35">
      <c r="A269" s="119" t="s">
        <v>1823</v>
      </c>
      <c r="B269" s="115" t="s">
        <v>1859</v>
      </c>
      <c r="C269" s="115"/>
      <c r="D269" s="115" t="s">
        <v>1859</v>
      </c>
      <c r="E269" s="115" t="str">
        <f t="shared" si="6"/>
        <v>08</v>
      </c>
      <c r="F269" s="115" t="str">
        <f t="shared" si="7"/>
        <v>062</v>
      </c>
      <c r="G269" s="114"/>
      <c r="H269" s="134" t="s">
        <v>1867</v>
      </c>
      <c r="I269" s="118">
        <v>5</v>
      </c>
      <c r="J269" s="119" t="s">
        <v>1575</v>
      </c>
      <c r="K269" s="120">
        <v>295</v>
      </c>
      <c r="L269" s="120" t="e">
        <f>#REF!*#REF!</f>
        <v>#REF!</v>
      </c>
      <c r="M269" s="120"/>
      <c r="N269" s="119"/>
      <c r="O269" s="115"/>
      <c r="P269" s="115"/>
    </row>
    <row r="270" spans="1:16" ht="154" x14ac:dyDescent="0.35">
      <c r="A270" s="119" t="s">
        <v>1823</v>
      </c>
      <c r="B270" s="115" t="s">
        <v>1869</v>
      </c>
      <c r="C270" s="115"/>
      <c r="D270" s="115" t="s">
        <v>1869</v>
      </c>
      <c r="E270" s="115" t="str">
        <f t="shared" si="6"/>
        <v>08</v>
      </c>
      <c r="F270" s="115" t="str">
        <f t="shared" si="7"/>
        <v>069</v>
      </c>
      <c r="G270" s="114"/>
      <c r="H270" s="134" t="s">
        <v>1893</v>
      </c>
      <c r="I270" s="118">
        <v>1</v>
      </c>
      <c r="J270" s="119" t="s">
        <v>1575</v>
      </c>
      <c r="K270" s="120">
        <v>283</v>
      </c>
      <c r="L270" s="120" t="e">
        <f>#REF!*#REF!</f>
        <v>#REF!</v>
      </c>
      <c r="M270" s="120"/>
      <c r="N270" s="119"/>
      <c r="O270" s="115"/>
      <c r="P270" s="115"/>
    </row>
    <row r="271" spans="1:16" ht="126" x14ac:dyDescent="0.35">
      <c r="A271" s="119" t="s">
        <v>1558</v>
      </c>
      <c r="B271" s="115"/>
      <c r="C271" s="115"/>
      <c r="D271" s="115"/>
      <c r="E271" s="115" t="str">
        <f t="shared" si="6"/>
        <v/>
      </c>
      <c r="F271" s="115" t="str">
        <f t="shared" si="7"/>
        <v/>
      </c>
      <c r="G271" s="114"/>
      <c r="H271" s="134" t="s">
        <v>1881</v>
      </c>
      <c r="I271" s="118">
        <v>1</v>
      </c>
      <c r="J271" s="119" t="s">
        <v>1575</v>
      </c>
      <c r="K271" s="120">
        <v>210</v>
      </c>
      <c r="L271" s="120" t="e">
        <f>#REF!*#REF!</f>
        <v>#REF!</v>
      </c>
      <c r="M271" s="120"/>
      <c r="N271" s="119"/>
      <c r="O271" s="115"/>
      <c r="P271" s="115"/>
    </row>
    <row r="272" spans="1:16" ht="154" x14ac:dyDescent="0.35">
      <c r="A272" s="119" t="s">
        <v>1823</v>
      </c>
      <c r="B272" s="115" t="s">
        <v>1871</v>
      </c>
      <c r="C272" s="115"/>
      <c r="D272" s="115" t="s">
        <v>1871</v>
      </c>
      <c r="E272" s="115" t="str">
        <f t="shared" si="6"/>
        <v>08</v>
      </c>
      <c r="F272" s="115" t="str">
        <f t="shared" si="7"/>
        <v>069</v>
      </c>
      <c r="G272" s="114"/>
      <c r="H272" s="134" t="s">
        <v>1894</v>
      </c>
      <c r="I272" s="118">
        <v>1</v>
      </c>
      <c r="J272" s="119" t="s">
        <v>1575</v>
      </c>
      <c r="K272" s="120">
        <v>172</v>
      </c>
      <c r="L272" s="120" t="e">
        <f>#REF!*#REF!</f>
        <v>#REF!</v>
      </c>
      <c r="M272" s="120"/>
      <c r="N272" s="119"/>
      <c r="O272" s="115"/>
      <c r="P272" s="115"/>
    </row>
    <row r="273" spans="1:16" ht="126" x14ac:dyDescent="0.35">
      <c r="A273" s="119" t="s">
        <v>1558</v>
      </c>
      <c r="B273" s="115"/>
      <c r="C273" s="115"/>
      <c r="D273" s="115"/>
      <c r="E273" s="115" t="str">
        <f t="shared" ref="E273:E336" si="8">LEFT(D273, 2)</f>
        <v/>
      </c>
      <c r="F273" s="115" t="str">
        <f t="shared" ref="F273:F336" si="9">MID(D273, 4, 3)</f>
        <v/>
      </c>
      <c r="G273" s="114"/>
      <c r="H273" s="134" t="s">
        <v>1895</v>
      </c>
      <c r="I273" s="118">
        <v>5</v>
      </c>
      <c r="J273" s="119" t="s">
        <v>1575</v>
      </c>
      <c r="K273" s="120">
        <v>250</v>
      </c>
      <c r="L273" s="120" t="e">
        <f>#REF!*#REF!</f>
        <v>#REF!</v>
      </c>
      <c r="M273" s="120"/>
      <c r="N273" s="119"/>
      <c r="O273" s="115"/>
      <c r="P273" s="115"/>
    </row>
    <row r="274" spans="1:16" ht="266" x14ac:dyDescent="0.35">
      <c r="A274" s="119" t="s">
        <v>1558</v>
      </c>
      <c r="B274" s="115"/>
      <c r="C274" s="115"/>
      <c r="D274" s="115"/>
      <c r="E274" s="115" t="str">
        <f t="shared" si="8"/>
        <v/>
      </c>
      <c r="F274" s="115" t="str">
        <f t="shared" si="9"/>
        <v/>
      </c>
      <c r="G274" s="114"/>
      <c r="H274" s="134" t="s">
        <v>1874</v>
      </c>
      <c r="I274" s="118">
        <v>1</v>
      </c>
      <c r="J274" s="119" t="s">
        <v>1575</v>
      </c>
      <c r="K274" s="120">
        <v>250</v>
      </c>
      <c r="L274" s="120" t="e">
        <f>#REF!*#REF!</f>
        <v>#REF!</v>
      </c>
      <c r="M274" s="120"/>
      <c r="N274" s="119"/>
      <c r="O274" s="115"/>
      <c r="P274" s="115"/>
    </row>
    <row r="275" spans="1:16" ht="182" x14ac:dyDescent="0.35">
      <c r="A275" s="119" t="s">
        <v>1558</v>
      </c>
      <c r="B275" s="115"/>
      <c r="C275" s="115"/>
      <c r="D275" s="115"/>
      <c r="E275" s="115" t="str">
        <f t="shared" si="8"/>
        <v/>
      </c>
      <c r="F275" s="115" t="str">
        <f t="shared" si="9"/>
        <v/>
      </c>
      <c r="G275" s="114"/>
      <c r="H275" s="134" t="s">
        <v>1875</v>
      </c>
      <c r="I275" s="118">
        <v>1</v>
      </c>
      <c r="J275" s="119" t="s">
        <v>1575</v>
      </c>
      <c r="K275" s="120">
        <v>800</v>
      </c>
      <c r="L275" s="120" t="e">
        <f>#REF!*#REF!</f>
        <v>#REF!</v>
      </c>
      <c r="M275" s="120"/>
      <c r="N275" s="119"/>
      <c r="O275" s="115"/>
      <c r="P275" s="115"/>
    </row>
    <row r="276" spans="1:16" ht="168" x14ac:dyDescent="0.35">
      <c r="A276" s="119" t="s">
        <v>1558</v>
      </c>
      <c r="B276" s="115"/>
      <c r="C276" s="115"/>
      <c r="D276" s="115"/>
      <c r="E276" s="115" t="str">
        <f t="shared" si="8"/>
        <v/>
      </c>
      <c r="F276" s="115" t="str">
        <f t="shared" si="9"/>
        <v/>
      </c>
      <c r="G276" s="114"/>
      <c r="H276" s="134" t="s">
        <v>1896</v>
      </c>
      <c r="I276" s="118">
        <v>1</v>
      </c>
      <c r="J276" s="119" t="s">
        <v>1575</v>
      </c>
      <c r="K276" s="120">
        <v>1800</v>
      </c>
      <c r="L276" s="120" t="e">
        <f>#REF!*#REF!</f>
        <v>#REF!</v>
      </c>
      <c r="M276" s="120"/>
      <c r="N276" s="119"/>
      <c r="O276" s="115"/>
      <c r="P276" s="115"/>
    </row>
    <row r="277" spans="1:16" ht="168" x14ac:dyDescent="0.35">
      <c r="A277" s="119" t="s">
        <v>1558</v>
      </c>
      <c r="B277" s="115"/>
      <c r="C277" s="115"/>
      <c r="D277" s="115"/>
      <c r="E277" s="115" t="str">
        <f t="shared" si="8"/>
        <v/>
      </c>
      <c r="F277" s="115" t="str">
        <f t="shared" si="9"/>
        <v/>
      </c>
      <c r="G277" s="114"/>
      <c r="H277" s="134" t="s">
        <v>1882</v>
      </c>
      <c r="I277" s="118">
        <v>1</v>
      </c>
      <c r="J277" s="119" t="s">
        <v>1575</v>
      </c>
      <c r="K277" s="120">
        <v>3000</v>
      </c>
      <c r="L277" s="120" t="e">
        <f>#REF!*#REF!</f>
        <v>#REF!</v>
      </c>
      <c r="M277" s="120"/>
      <c r="N277" s="119"/>
      <c r="O277" s="115"/>
      <c r="P277" s="115"/>
    </row>
    <row r="278" spans="1:16" ht="168" x14ac:dyDescent="0.35">
      <c r="A278" s="119" t="s">
        <v>1558</v>
      </c>
      <c r="B278" s="115"/>
      <c r="C278" s="115"/>
      <c r="D278" s="115"/>
      <c r="E278" s="115" t="str">
        <f t="shared" si="8"/>
        <v/>
      </c>
      <c r="F278" s="115" t="str">
        <f t="shared" si="9"/>
        <v/>
      </c>
      <c r="G278" s="114"/>
      <c r="H278" s="134" t="s">
        <v>1876</v>
      </c>
      <c r="I278" s="118">
        <v>1</v>
      </c>
      <c r="J278" s="119" t="s">
        <v>1575</v>
      </c>
      <c r="K278" s="120">
        <v>1800</v>
      </c>
      <c r="L278" s="120" t="e">
        <f>#REF!*#REF!</f>
        <v>#REF!</v>
      </c>
      <c r="M278" s="120"/>
      <c r="N278" s="119"/>
      <c r="O278" s="115"/>
      <c r="P278" s="115"/>
    </row>
    <row r="279" spans="1:16" ht="140" x14ac:dyDescent="0.35">
      <c r="A279" s="119" t="s">
        <v>1558</v>
      </c>
      <c r="B279" s="115"/>
      <c r="C279" s="115"/>
      <c r="D279" s="115"/>
      <c r="E279" s="115" t="str">
        <f t="shared" si="8"/>
        <v/>
      </c>
      <c r="F279" s="115" t="str">
        <f t="shared" si="9"/>
        <v/>
      </c>
      <c r="G279" s="114"/>
      <c r="H279" s="134" t="s">
        <v>1883</v>
      </c>
      <c r="I279" s="118">
        <v>1</v>
      </c>
      <c r="J279" s="119" t="s">
        <v>1575</v>
      </c>
      <c r="K279" s="120">
        <v>2300</v>
      </c>
      <c r="L279" s="120" t="e">
        <f>#REF!*#REF!</f>
        <v>#REF!</v>
      </c>
      <c r="M279" s="120"/>
      <c r="N279" s="119"/>
      <c r="O279" s="115"/>
      <c r="P279" s="115"/>
    </row>
    <row r="280" spans="1:16" ht="72.5" x14ac:dyDescent="0.35">
      <c r="A280" s="119"/>
      <c r="B280" s="115"/>
      <c r="C280" s="115"/>
      <c r="D280" s="115"/>
      <c r="E280" s="115" t="str">
        <f t="shared" si="8"/>
        <v/>
      </c>
      <c r="F280" s="115" t="str">
        <f t="shared" si="9"/>
        <v/>
      </c>
      <c r="G280" s="114" t="s">
        <v>1815</v>
      </c>
      <c r="H280" s="133" t="s">
        <v>704</v>
      </c>
      <c r="I280" s="118"/>
      <c r="J280" s="119"/>
      <c r="K280" s="120"/>
      <c r="L280" s="120"/>
      <c r="M280" s="120"/>
      <c r="N280" s="119"/>
      <c r="O280" s="115"/>
      <c r="P280" s="115"/>
    </row>
    <row r="281" spans="1:16" ht="84" x14ac:dyDescent="0.35">
      <c r="A281" s="119" t="s">
        <v>1558</v>
      </c>
      <c r="B281" s="115"/>
      <c r="C281" s="115"/>
      <c r="D281" s="115"/>
      <c r="E281" s="115" t="str">
        <f t="shared" si="8"/>
        <v/>
      </c>
      <c r="F281" s="115" t="str">
        <f t="shared" si="9"/>
        <v/>
      </c>
      <c r="G281" s="114"/>
      <c r="H281" s="134" t="s">
        <v>1884</v>
      </c>
      <c r="I281" s="118"/>
      <c r="J281" s="119"/>
      <c r="K281" s="120"/>
      <c r="L281" s="120"/>
      <c r="M281" s="120"/>
      <c r="N281" s="119"/>
      <c r="O281" s="115"/>
      <c r="P281" s="115"/>
    </row>
    <row r="282" spans="1:16" ht="409.5" x14ac:dyDescent="0.35">
      <c r="A282" s="119" t="s">
        <v>1558</v>
      </c>
      <c r="B282" s="115"/>
      <c r="C282" s="115"/>
      <c r="D282" s="115"/>
      <c r="E282" s="115" t="str">
        <f t="shared" si="8"/>
        <v/>
      </c>
      <c r="F282" s="115" t="str">
        <f t="shared" si="9"/>
        <v/>
      </c>
      <c r="G282" s="114"/>
      <c r="H282" s="134" t="s">
        <v>1885</v>
      </c>
      <c r="I282" s="118">
        <v>1</v>
      </c>
      <c r="J282" s="119" t="s">
        <v>1575</v>
      </c>
      <c r="K282" s="120">
        <v>16000</v>
      </c>
      <c r="L282" s="120" t="e">
        <f>#REF!*#REF!</f>
        <v>#REF!</v>
      </c>
      <c r="M282" s="120"/>
      <c r="N282" s="119"/>
      <c r="O282" s="115"/>
      <c r="P282" s="115"/>
    </row>
    <row r="283" spans="1:16" ht="98" x14ac:dyDescent="0.35">
      <c r="A283" s="119" t="s">
        <v>1558</v>
      </c>
      <c r="B283" s="115"/>
      <c r="C283" s="115"/>
      <c r="D283" s="115"/>
      <c r="E283" s="115" t="str">
        <f t="shared" si="8"/>
        <v/>
      </c>
      <c r="F283" s="115" t="str">
        <f t="shared" si="9"/>
        <v/>
      </c>
      <c r="G283" s="114"/>
      <c r="H283" s="134" t="s">
        <v>1886</v>
      </c>
      <c r="I283" s="118">
        <v>5</v>
      </c>
      <c r="J283" s="119" t="s">
        <v>1575</v>
      </c>
      <c r="K283" s="120">
        <v>500</v>
      </c>
      <c r="L283" s="120" t="e">
        <f>#REF!*#REF!</f>
        <v>#REF!</v>
      </c>
      <c r="M283" s="120"/>
      <c r="N283" s="119"/>
      <c r="O283" s="115"/>
      <c r="P283" s="115"/>
    </row>
    <row r="284" spans="1:16" ht="280" x14ac:dyDescent="0.35">
      <c r="A284" s="119" t="s">
        <v>1558</v>
      </c>
      <c r="B284" s="115"/>
      <c r="C284" s="115"/>
      <c r="D284" s="115"/>
      <c r="E284" s="115" t="str">
        <f t="shared" si="8"/>
        <v/>
      </c>
      <c r="F284" s="115" t="str">
        <f t="shared" si="9"/>
        <v/>
      </c>
      <c r="G284" s="114"/>
      <c r="H284" s="134" t="s">
        <v>1887</v>
      </c>
      <c r="I284" s="118">
        <v>1</v>
      </c>
      <c r="J284" s="119" t="s">
        <v>1575</v>
      </c>
      <c r="K284" s="120">
        <v>410</v>
      </c>
      <c r="L284" s="120" t="e">
        <f>#REF!*#REF!</f>
        <v>#REF!</v>
      </c>
      <c r="M284" s="120"/>
      <c r="N284" s="119"/>
      <c r="O284" s="115"/>
      <c r="P284" s="115"/>
    </row>
    <row r="285" spans="1:16" ht="266" x14ac:dyDescent="0.35">
      <c r="A285" s="119" t="s">
        <v>1558</v>
      </c>
      <c r="B285" s="115"/>
      <c r="C285" s="115"/>
      <c r="D285" s="115"/>
      <c r="E285" s="115" t="str">
        <f t="shared" si="8"/>
        <v/>
      </c>
      <c r="F285" s="115" t="str">
        <f t="shared" si="9"/>
        <v/>
      </c>
      <c r="G285" s="114"/>
      <c r="H285" s="134" t="s">
        <v>1888</v>
      </c>
      <c r="I285" s="118">
        <v>2</v>
      </c>
      <c r="J285" s="119" t="s">
        <v>1575</v>
      </c>
      <c r="K285" s="120">
        <v>190</v>
      </c>
      <c r="L285" s="120" t="e">
        <f>#REF!*#REF!</f>
        <v>#REF!</v>
      </c>
      <c r="M285" s="120"/>
      <c r="N285" s="119"/>
      <c r="O285" s="115"/>
      <c r="P285" s="115"/>
    </row>
    <row r="286" spans="1:16" ht="140" x14ac:dyDescent="0.35">
      <c r="A286" s="119" t="s">
        <v>1823</v>
      </c>
      <c r="B286" s="115" t="s">
        <v>1889</v>
      </c>
      <c r="C286" s="115"/>
      <c r="D286" s="115" t="s">
        <v>1889</v>
      </c>
      <c r="E286" s="115" t="str">
        <f t="shared" si="8"/>
        <v>08</v>
      </c>
      <c r="F286" s="115" t="str">
        <f t="shared" si="9"/>
        <v>062</v>
      </c>
      <c r="G286" s="114"/>
      <c r="H286" s="134" t="s">
        <v>1890</v>
      </c>
      <c r="I286" s="118">
        <v>1</v>
      </c>
      <c r="J286" s="119" t="s">
        <v>1575</v>
      </c>
      <c r="K286" s="120">
        <v>78</v>
      </c>
      <c r="L286" s="120" t="e">
        <f>#REF!*#REF!</f>
        <v>#REF!</v>
      </c>
      <c r="M286" s="120"/>
      <c r="N286" s="119"/>
      <c r="O286" s="115"/>
      <c r="P286" s="115"/>
    </row>
    <row r="287" spans="1:16" ht="126" x14ac:dyDescent="0.35">
      <c r="A287" s="119" t="s">
        <v>1558</v>
      </c>
      <c r="B287" s="115"/>
      <c r="C287" s="115"/>
      <c r="D287" s="115"/>
      <c r="E287" s="115" t="str">
        <f t="shared" si="8"/>
        <v/>
      </c>
      <c r="F287" s="115" t="str">
        <f t="shared" si="9"/>
        <v/>
      </c>
      <c r="G287" s="114"/>
      <c r="H287" s="134" t="s">
        <v>1891</v>
      </c>
      <c r="I287" s="118">
        <v>2</v>
      </c>
      <c r="J287" s="119" t="s">
        <v>1575</v>
      </c>
      <c r="K287" s="120">
        <v>50</v>
      </c>
      <c r="L287" s="120" t="e">
        <f>#REF!*#REF!</f>
        <v>#REF!</v>
      </c>
      <c r="M287" s="120"/>
      <c r="N287" s="119"/>
      <c r="O287" s="115"/>
      <c r="P287" s="115"/>
    </row>
    <row r="288" spans="1:16" ht="140" x14ac:dyDescent="0.35">
      <c r="A288" s="119" t="s">
        <v>1823</v>
      </c>
      <c r="B288" s="115" t="s">
        <v>1864</v>
      </c>
      <c r="C288" s="115"/>
      <c r="D288" s="115" t="s">
        <v>1864</v>
      </c>
      <c r="E288" s="115" t="str">
        <f t="shared" si="8"/>
        <v>08</v>
      </c>
      <c r="F288" s="115" t="str">
        <f t="shared" si="9"/>
        <v>062</v>
      </c>
      <c r="G288" s="114"/>
      <c r="H288" s="134" t="s">
        <v>1865</v>
      </c>
      <c r="I288" s="118">
        <v>10</v>
      </c>
      <c r="J288" s="119" t="s">
        <v>1575</v>
      </c>
      <c r="K288" s="120">
        <v>334</v>
      </c>
      <c r="L288" s="120" t="e">
        <f>#REF!*#REF!</f>
        <v>#REF!</v>
      </c>
      <c r="M288" s="120"/>
      <c r="N288" s="119"/>
      <c r="O288" s="115"/>
      <c r="P288" s="115"/>
    </row>
    <row r="289" spans="1:16" ht="140" x14ac:dyDescent="0.35">
      <c r="A289" s="119" t="s">
        <v>1823</v>
      </c>
      <c r="B289" s="115" t="s">
        <v>1859</v>
      </c>
      <c r="C289" s="115"/>
      <c r="D289" s="115" t="s">
        <v>1859</v>
      </c>
      <c r="E289" s="115" t="str">
        <f t="shared" si="8"/>
        <v>08</v>
      </c>
      <c r="F289" s="115" t="str">
        <f t="shared" si="9"/>
        <v>062</v>
      </c>
      <c r="G289" s="114"/>
      <c r="H289" s="134" t="s">
        <v>1863</v>
      </c>
      <c r="I289" s="118">
        <v>20</v>
      </c>
      <c r="J289" s="119" t="s">
        <v>1575</v>
      </c>
      <c r="K289" s="120">
        <v>295</v>
      </c>
      <c r="L289" s="120" t="e">
        <f>#REF!*#REF!</f>
        <v>#REF!</v>
      </c>
      <c r="M289" s="120"/>
      <c r="N289" s="119"/>
      <c r="O289" s="115"/>
      <c r="P289" s="115"/>
    </row>
    <row r="290" spans="1:16" ht="140" x14ac:dyDescent="0.35">
      <c r="A290" s="119" t="s">
        <v>1823</v>
      </c>
      <c r="B290" s="115" t="s">
        <v>1859</v>
      </c>
      <c r="C290" s="115"/>
      <c r="D290" s="115" t="s">
        <v>1859</v>
      </c>
      <c r="E290" s="115" t="str">
        <f t="shared" si="8"/>
        <v>08</v>
      </c>
      <c r="F290" s="115" t="str">
        <f t="shared" si="9"/>
        <v>062</v>
      </c>
      <c r="G290" s="114"/>
      <c r="H290" s="134" t="s">
        <v>1892</v>
      </c>
      <c r="I290" s="118">
        <v>5</v>
      </c>
      <c r="J290" s="119" t="s">
        <v>1575</v>
      </c>
      <c r="K290" s="120">
        <v>295</v>
      </c>
      <c r="L290" s="120" t="e">
        <f>#REF!*#REF!</f>
        <v>#REF!</v>
      </c>
      <c r="M290" s="120"/>
      <c r="N290" s="119"/>
      <c r="O290" s="115"/>
      <c r="P290" s="115"/>
    </row>
    <row r="291" spans="1:16" ht="140" x14ac:dyDescent="0.35">
      <c r="A291" s="119" t="s">
        <v>1823</v>
      </c>
      <c r="B291" s="115" t="s">
        <v>1859</v>
      </c>
      <c r="C291" s="115"/>
      <c r="D291" s="115" t="s">
        <v>1859</v>
      </c>
      <c r="E291" s="115" t="str">
        <f t="shared" si="8"/>
        <v>08</v>
      </c>
      <c r="F291" s="115" t="str">
        <f t="shared" si="9"/>
        <v>062</v>
      </c>
      <c r="G291" s="114"/>
      <c r="H291" s="134" t="s">
        <v>1867</v>
      </c>
      <c r="I291" s="118">
        <v>5</v>
      </c>
      <c r="J291" s="119" t="s">
        <v>1575</v>
      </c>
      <c r="K291" s="120">
        <v>295</v>
      </c>
      <c r="L291" s="120" t="e">
        <f>#REF!*#REF!</f>
        <v>#REF!</v>
      </c>
      <c r="M291" s="120"/>
      <c r="N291" s="119"/>
      <c r="O291" s="115"/>
      <c r="P291" s="115"/>
    </row>
    <row r="292" spans="1:16" ht="154" x14ac:dyDescent="0.35">
      <c r="A292" s="119" t="s">
        <v>1823</v>
      </c>
      <c r="B292" s="115" t="s">
        <v>1869</v>
      </c>
      <c r="C292" s="115"/>
      <c r="D292" s="115" t="s">
        <v>1869</v>
      </c>
      <c r="E292" s="115" t="str">
        <f t="shared" si="8"/>
        <v>08</v>
      </c>
      <c r="F292" s="115" t="str">
        <f t="shared" si="9"/>
        <v>069</v>
      </c>
      <c r="G292" s="114"/>
      <c r="H292" s="134" t="s">
        <v>1893</v>
      </c>
      <c r="I292" s="118">
        <v>1</v>
      </c>
      <c r="J292" s="119" t="s">
        <v>1575</v>
      </c>
      <c r="K292" s="120">
        <v>283</v>
      </c>
      <c r="L292" s="120" t="e">
        <f>#REF!*#REF!</f>
        <v>#REF!</v>
      </c>
      <c r="M292" s="120"/>
      <c r="N292" s="119"/>
      <c r="O292" s="115"/>
      <c r="P292" s="115"/>
    </row>
    <row r="293" spans="1:16" ht="126" x14ac:dyDescent="0.35">
      <c r="A293" s="119" t="s">
        <v>1558</v>
      </c>
      <c r="B293" s="115"/>
      <c r="C293" s="115"/>
      <c r="D293" s="115"/>
      <c r="E293" s="115" t="str">
        <f t="shared" si="8"/>
        <v/>
      </c>
      <c r="F293" s="115" t="str">
        <f t="shared" si="9"/>
        <v/>
      </c>
      <c r="G293" s="114"/>
      <c r="H293" s="134" t="s">
        <v>1881</v>
      </c>
      <c r="I293" s="118">
        <v>1</v>
      </c>
      <c r="J293" s="119" t="s">
        <v>1575</v>
      </c>
      <c r="K293" s="120">
        <v>210</v>
      </c>
      <c r="L293" s="120" t="e">
        <f>#REF!*#REF!</f>
        <v>#REF!</v>
      </c>
      <c r="M293" s="120"/>
      <c r="N293" s="119"/>
      <c r="O293" s="115"/>
      <c r="P293" s="115"/>
    </row>
    <row r="294" spans="1:16" ht="154" x14ac:dyDescent="0.35">
      <c r="A294" s="119" t="s">
        <v>1823</v>
      </c>
      <c r="B294" s="115" t="s">
        <v>1871</v>
      </c>
      <c r="C294" s="115"/>
      <c r="D294" s="115" t="s">
        <v>1871</v>
      </c>
      <c r="E294" s="115" t="str">
        <f t="shared" si="8"/>
        <v>08</v>
      </c>
      <c r="F294" s="115" t="str">
        <f t="shared" si="9"/>
        <v>069</v>
      </c>
      <c r="G294" s="114"/>
      <c r="H294" s="134" t="s">
        <v>1894</v>
      </c>
      <c r="I294" s="118">
        <v>1</v>
      </c>
      <c r="J294" s="119" t="s">
        <v>1575</v>
      </c>
      <c r="K294" s="120">
        <v>172</v>
      </c>
      <c r="L294" s="120" t="e">
        <f>#REF!*#REF!</f>
        <v>#REF!</v>
      </c>
      <c r="M294" s="120"/>
      <c r="N294" s="119"/>
      <c r="O294" s="115"/>
      <c r="P294" s="115"/>
    </row>
    <row r="295" spans="1:16" ht="126" x14ac:dyDescent="0.35">
      <c r="A295" s="119" t="s">
        <v>1558</v>
      </c>
      <c r="B295" s="115"/>
      <c r="C295" s="115"/>
      <c r="D295" s="115"/>
      <c r="E295" s="115" t="str">
        <f t="shared" si="8"/>
        <v/>
      </c>
      <c r="F295" s="115" t="str">
        <f t="shared" si="9"/>
        <v/>
      </c>
      <c r="G295" s="114"/>
      <c r="H295" s="134" t="s">
        <v>1895</v>
      </c>
      <c r="I295" s="118">
        <v>5</v>
      </c>
      <c r="J295" s="119" t="s">
        <v>1575</v>
      </c>
      <c r="K295" s="120">
        <v>250</v>
      </c>
      <c r="L295" s="120" t="e">
        <f>#REF!*#REF!</f>
        <v>#REF!</v>
      </c>
      <c r="M295" s="120"/>
      <c r="N295" s="119"/>
      <c r="O295" s="115"/>
      <c r="P295" s="115"/>
    </row>
    <row r="296" spans="1:16" ht="266" x14ac:dyDescent="0.35">
      <c r="A296" s="119" t="s">
        <v>1558</v>
      </c>
      <c r="B296" s="115"/>
      <c r="C296" s="115"/>
      <c r="D296" s="115"/>
      <c r="E296" s="115" t="str">
        <f t="shared" si="8"/>
        <v/>
      </c>
      <c r="F296" s="115" t="str">
        <f t="shared" si="9"/>
        <v/>
      </c>
      <c r="G296" s="114"/>
      <c r="H296" s="134" t="s">
        <v>1874</v>
      </c>
      <c r="I296" s="118">
        <v>1</v>
      </c>
      <c r="J296" s="119" t="s">
        <v>1575</v>
      </c>
      <c r="K296" s="120">
        <v>250</v>
      </c>
      <c r="L296" s="120" t="e">
        <f>#REF!*#REF!</f>
        <v>#REF!</v>
      </c>
      <c r="M296" s="120"/>
      <c r="N296" s="119"/>
      <c r="O296" s="115"/>
      <c r="P296" s="115"/>
    </row>
    <row r="297" spans="1:16" ht="182" x14ac:dyDescent="0.35">
      <c r="A297" s="119" t="s">
        <v>1558</v>
      </c>
      <c r="B297" s="115"/>
      <c r="C297" s="115"/>
      <c r="D297" s="115"/>
      <c r="E297" s="115" t="str">
        <f t="shared" si="8"/>
        <v/>
      </c>
      <c r="F297" s="115" t="str">
        <f t="shared" si="9"/>
        <v/>
      </c>
      <c r="G297" s="114"/>
      <c r="H297" s="134" t="s">
        <v>1875</v>
      </c>
      <c r="I297" s="118">
        <v>1</v>
      </c>
      <c r="J297" s="119" t="s">
        <v>1575</v>
      </c>
      <c r="K297" s="120">
        <v>800</v>
      </c>
      <c r="L297" s="120" t="e">
        <f>#REF!*#REF!</f>
        <v>#REF!</v>
      </c>
      <c r="M297" s="120"/>
      <c r="N297" s="119"/>
      <c r="O297" s="115"/>
      <c r="P297" s="115"/>
    </row>
    <row r="298" spans="1:16" ht="168" x14ac:dyDescent="0.35">
      <c r="A298" s="119" t="s">
        <v>1558</v>
      </c>
      <c r="B298" s="115"/>
      <c r="C298" s="115"/>
      <c r="D298" s="115"/>
      <c r="E298" s="115" t="str">
        <f t="shared" si="8"/>
        <v/>
      </c>
      <c r="F298" s="115" t="str">
        <f t="shared" si="9"/>
        <v/>
      </c>
      <c r="G298" s="114"/>
      <c r="H298" s="134" t="s">
        <v>1896</v>
      </c>
      <c r="I298" s="118">
        <v>1</v>
      </c>
      <c r="J298" s="119" t="s">
        <v>1575</v>
      </c>
      <c r="K298" s="120">
        <v>1800</v>
      </c>
      <c r="L298" s="120" t="e">
        <f>#REF!*#REF!</f>
        <v>#REF!</v>
      </c>
      <c r="M298" s="120"/>
      <c r="N298" s="119"/>
      <c r="O298" s="115"/>
      <c r="P298" s="115"/>
    </row>
    <row r="299" spans="1:16" ht="168" x14ac:dyDescent="0.35">
      <c r="A299" s="119" t="s">
        <v>1558</v>
      </c>
      <c r="B299" s="115"/>
      <c r="C299" s="115"/>
      <c r="D299" s="115"/>
      <c r="E299" s="115" t="str">
        <f t="shared" si="8"/>
        <v/>
      </c>
      <c r="F299" s="115" t="str">
        <f t="shared" si="9"/>
        <v/>
      </c>
      <c r="G299" s="114"/>
      <c r="H299" s="134" t="s">
        <v>1882</v>
      </c>
      <c r="I299" s="118">
        <v>1</v>
      </c>
      <c r="J299" s="119" t="s">
        <v>1575</v>
      </c>
      <c r="K299" s="120">
        <v>3000</v>
      </c>
      <c r="L299" s="120" t="e">
        <f>#REF!*#REF!</f>
        <v>#REF!</v>
      </c>
      <c r="M299" s="120"/>
      <c r="N299" s="119"/>
      <c r="O299" s="115"/>
      <c r="P299" s="115"/>
    </row>
    <row r="300" spans="1:16" ht="168" x14ac:dyDescent="0.35">
      <c r="A300" s="119" t="s">
        <v>1558</v>
      </c>
      <c r="B300" s="115"/>
      <c r="C300" s="115"/>
      <c r="D300" s="115"/>
      <c r="E300" s="115" t="str">
        <f t="shared" si="8"/>
        <v/>
      </c>
      <c r="F300" s="115" t="str">
        <f t="shared" si="9"/>
        <v/>
      </c>
      <c r="G300" s="114"/>
      <c r="H300" s="134" t="s">
        <v>1876</v>
      </c>
      <c r="I300" s="118">
        <v>1</v>
      </c>
      <c r="J300" s="119" t="s">
        <v>1575</v>
      </c>
      <c r="K300" s="120">
        <v>1800</v>
      </c>
      <c r="L300" s="120" t="e">
        <f>#REF!*#REF!</f>
        <v>#REF!</v>
      </c>
      <c r="M300" s="120"/>
      <c r="N300" s="119"/>
      <c r="O300" s="115"/>
      <c r="P300" s="115"/>
    </row>
    <row r="301" spans="1:16" ht="140" x14ac:dyDescent="0.35">
      <c r="A301" s="119" t="s">
        <v>1558</v>
      </c>
      <c r="B301" s="115"/>
      <c r="C301" s="115"/>
      <c r="D301" s="115"/>
      <c r="E301" s="115" t="str">
        <f t="shared" si="8"/>
        <v/>
      </c>
      <c r="F301" s="115" t="str">
        <f t="shared" si="9"/>
        <v/>
      </c>
      <c r="G301" s="114"/>
      <c r="H301" s="134" t="s">
        <v>1883</v>
      </c>
      <c r="I301" s="118">
        <v>1</v>
      </c>
      <c r="J301" s="119" t="s">
        <v>1575</v>
      </c>
      <c r="K301" s="120">
        <v>2300</v>
      </c>
      <c r="L301" s="120" t="e">
        <f>#REF!*#REF!</f>
        <v>#REF!</v>
      </c>
      <c r="M301" s="120"/>
      <c r="N301" s="119"/>
      <c r="O301" s="115"/>
      <c r="P301" s="115"/>
    </row>
    <row r="302" spans="1:16" ht="72.5" x14ac:dyDescent="0.35">
      <c r="A302" s="119"/>
      <c r="B302" s="115"/>
      <c r="C302" s="115"/>
      <c r="D302" s="115"/>
      <c r="E302" s="115" t="str">
        <f t="shared" si="8"/>
        <v/>
      </c>
      <c r="F302" s="115" t="str">
        <f t="shared" si="9"/>
        <v/>
      </c>
      <c r="G302" s="114" t="s">
        <v>1815</v>
      </c>
      <c r="H302" s="133" t="s">
        <v>705</v>
      </c>
      <c r="I302" s="118"/>
      <c r="J302" s="119"/>
      <c r="K302" s="120"/>
      <c r="L302" s="120"/>
      <c r="M302" s="120"/>
      <c r="N302" s="119"/>
      <c r="O302" s="115"/>
      <c r="P302" s="115"/>
    </row>
    <row r="303" spans="1:16" ht="84" x14ac:dyDescent="0.35">
      <c r="A303" s="119"/>
      <c r="B303" s="115"/>
      <c r="C303" s="115"/>
      <c r="D303" s="115"/>
      <c r="E303" s="115" t="str">
        <f t="shared" si="8"/>
        <v/>
      </c>
      <c r="F303" s="115" t="str">
        <f t="shared" si="9"/>
        <v/>
      </c>
      <c r="G303" s="114"/>
      <c r="H303" s="134" t="s">
        <v>1884</v>
      </c>
      <c r="I303" s="118"/>
      <c r="J303" s="119"/>
      <c r="K303" s="120"/>
      <c r="L303" s="120"/>
      <c r="M303" s="120"/>
      <c r="N303" s="119"/>
      <c r="O303" s="115"/>
      <c r="P303" s="115"/>
    </row>
    <row r="304" spans="1:16" ht="409.5" x14ac:dyDescent="0.35">
      <c r="A304" s="119" t="s">
        <v>1558</v>
      </c>
      <c r="B304" s="115"/>
      <c r="C304" s="115"/>
      <c r="D304" s="115"/>
      <c r="E304" s="115" t="str">
        <f t="shared" si="8"/>
        <v/>
      </c>
      <c r="F304" s="115" t="str">
        <f t="shared" si="9"/>
        <v/>
      </c>
      <c r="G304" s="114"/>
      <c r="H304" s="134" t="s">
        <v>1885</v>
      </c>
      <c r="I304" s="118">
        <v>1</v>
      </c>
      <c r="J304" s="119" t="s">
        <v>1575</v>
      </c>
      <c r="K304" s="120">
        <v>16000</v>
      </c>
      <c r="L304" s="120" t="e">
        <f>#REF!*#REF!</f>
        <v>#REF!</v>
      </c>
      <c r="M304" s="120"/>
      <c r="N304" s="119"/>
      <c r="O304" s="115"/>
      <c r="P304" s="115"/>
    </row>
    <row r="305" spans="1:16" ht="98" x14ac:dyDescent="0.35">
      <c r="A305" s="119" t="s">
        <v>1558</v>
      </c>
      <c r="B305" s="115"/>
      <c r="C305" s="115"/>
      <c r="D305" s="115"/>
      <c r="E305" s="115" t="str">
        <f t="shared" si="8"/>
        <v/>
      </c>
      <c r="F305" s="115" t="str">
        <f t="shared" si="9"/>
        <v/>
      </c>
      <c r="G305" s="114"/>
      <c r="H305" s="134" t="s">
        <v>1886</v>
      </c>
      <c r="I305" s="118">
        <v>5</v>
      </c>
      <c r="J305" s="119" t="s">
        <v>1575</v>
      </c>
      <c r="K305" s="120">
        <v>500</v>
      </c>
      <c r="L305" s="120" t="e">
        <f>#REF!*#REF!</f>
        <v>#REF!</v>
      </c>
      <c r="M305" s="120"/>
      <c r="N305" s="119"/>
      <c r="O305" s="115"/>
      <c r="P305" s="115"/>
    </row>
    <row r="306" spans="1:16" ht="280" x14ac:dyDescent="0.35">
      <c r="A306" s="119" t="s">
        <v>1558</v>
      </c>
      <c r="B306" s="115"/>
      <c r="C306" s="115"/>
      <c r="D306" s="115"/>
      <c r="E306" s="115" t="str">
        <f t="shared" si="8"/>
        <v/>
      </c>
      <c r="F306" s="115" t="str">
        <f t="shared" si="9"/>
        <v/>
      </c>
      <c r="G306" s="114"/>
      <c r="H306" s="134" t="s">
        <v>1887</v>
      </c>
      <c r="I306" s="118">
        <v>1</v>
      </c>
      <c r="J306" s="119" t="s">
        <v>1575</v>
      </c>
      <c r="K306" s="120">
        <v>410</v>
      </c>
      <c r="L306" s="120" t="e">
        <f>#REF!*#REF!</f>
        <v>#REF!</v>
      </c>
      <c r="M306" s="120"/>
      <c r="N306" s="119"/>
      <c r="O306" s="115"/>
      <c r="P306" s="115"/>
    </row>
    <row r="307" spans="1:16" ht="266" x14ac:dyDescent="0.35">
      <c r="A307" s="119" t="s">
        <v>1558</v>
      </c>
      <c r="B307" s="115"/>
      <c r="C307" s="115"/>
      <c r="D307" s="115"/>
      <c r="E307" s="115" t="str">
        <f t="shared" si="8"/>
        <v/>
      </c>
      <c r="F307" s="115" t="str">
        <f t="shared" si="9"/>
        <v/>
      </c>
      <c r="G307" s="114"/>
      <c r="H307" s="134" t="s">
        <v>1888</v>
      </c>
      <c r="I307" s="118">
        <v>2</v>
      </c>
      <c r="J307" s="119" t="s">
        <v>1575</v>
      </c>
      <c r="K307" s="120">
        <v>190</v>
      </c>
      <c r="L307" s="120" t="e">
        <f>#REF!*#REF!</f>
        <v>#REF!</v>
      </c>
      <c r="M307" s="120"/>
      <c r="N307" s="119"/>
      <c r="O307" s="115"/>
      <c r="P307" s="115"/>
    </row>
    <row r="308" spans="1:16" ht="140" x14ac:dyDescent="0.35">
      <c r="A308" s="119" t="s">
        <v>1823</v>
      </c>
      <c r="B308" s="115" t="s">
        <v>1889</v>
      </c>
      <c r="C308" s="115"/>
      <c r="D308" s="115" t="s">
        <v>1889</v>
      </c>
      <c r="E308" s="115" t="str">
        <f t="shared" si="8"/>
        <v>08</v>
      </c>
      <c r="F308" s="115" t="str">
        <f t="shared" si="9"/>
        <v>062</v>
      </c>
      <c r="G308" s="114"/>
      <c r="H308" s="134" t="s">
        <v>1890</v>
      </c>
      <c r="I308" s="118">
        <v>1</v>
      </c>
      <c r="J308" s="119" t="s">
        <v>1575</v>
      </c>
      <c r="K308" s="120">
        <v>78</v>
      </c>
      <c r="L308" s="120" t="e">
        <f>#REF!*#REF!</f>
        <v>#REF!</v>
      </c>
      <c r="M308" s="120"/>
      <c r="N308" s="119"/>
      <c r="O308" s="115"/>
      <c r="P308" s="115"/>
    </row>
    <row r="309" spans="1:16" ht="126" x14ac:dyDescent="0.35">
      <c r="A309" s="119" t="s">
        <v>1558</v>
      </c>
      <c r="B309" s="115"/>
      <c r="C309" s="115"/>
      <c r="D309" s="115"/>
      <c r="E309" s="115" t="str">
        <f t="shared" si="8"/>
        <v/>
      </c>
      <c r="F309" s="115" t="str">
        <f t="shared" si="9"/>
        <v/>
      </c>
      <c r="G309" s="114"/>
      <c r="H309" s="134" t="s">
        <v>1891</v>
      </c>
      <c r="I309" s="118">
        <v>2</v>
      </c>
      <c r="J309" s="119" t="s">
        <v>1575</v>
      </c>
      <c r="K309" s="120">
        <v>50</v>
      </c>
      <c r="L309" s="120" t="e">
        <f>#REF!*#REF!</f>
        <v>#REF!</v>
      </c>
      <c r="M309" s="120"/>
      <c r="N309" s="119"/>
      <c r="O309" s="115"/>
      <c r="P309" s="115"/>
    </row>
    <row r="310" spans="1:16" ht="140" x14ac:dyDescent="0.35">
      <c r="A310" s="119" t="s">
        <v>1823</v>
      </c>
      <c r="B310" s="115" t="s">
        <v>1864</v>
      </c>
      <c r="C310" s="115"/>
      <c r="D310" s="115" t="s">
        <v>1864</v>
      </c>
      <c r="E310" s="115" t="str">
        <f t="shared" si="8"/>
        <v>08</v>
      </c>
      <c r="F310" s="115" t="str">
        <f t="shared" si="9"/>
        <v>062</v>
      </c>
      <c r="G310" s="114"/>
      <c r="H310" s="134" t="s">
        <v>1865</v>
      </c>
      <c r="I310" s="118">
        <v>10</v>
      </c>
      <c r="J310" s="119" t="s">
        <v>1575</v>
      </c>
      <c r="K310" s="120">
        <v>334</v>
      </c>
      <c r="L310" s="120" t="e">
        <f>#REF!*#REF!</f>
        <v>#REF!</v>
      </c>
      <c r="M310" s="120"/>
      <c r="N310" s="119"/>
      <c r="O310" s="115"/>
      <c r="P310" s="115"/>
    </row>
    <row r="311" spans="1:16" ht="140" x14ac:dyDescent="0.35">
      <c r="A311" s="119" t="s">
        <v>1823</v>
      </c>
      <c r="B311" s="115" t="s">
        <v>1859</v>
      </c>
      <c r="C311" s="115"/>
      <c r="D311" s="115" t="s">
        <v>1859</v>
      </c>
      <c r="E311" s="115" t="str">
        <f t="shared" si="8"/>
        <v>08</v>
      </c>
      <c r="F311" s="115" t="str">
        <f t="shared" si="9"/>
        <v>062</v>
      </c>
      <c r="G311" s="114"/>
      <c r="H311" s="134" t="s">
        <v>1863</v>
      </c>
      <c r="I311" s="118">
        <v>20</v>
      </c>
      <c r="J311" s="119" t="s">
        <v>1575</v>
      </c>
      <c r="K311" s="120">
        <v>295</v>
      </c>
      <c r="L311" s="120" t="e">
        <f>#REF!*#REF!</f>
        <v>#REF!</v>
      </c>
      <c r="M311" s="120"/>
      <c r="N311" s="119"/>
      <c r="O311" s="115"/>
      <c r="P311" s="115"/>
    </row>
    <row r="312" spans="1:16" ht="140" x14ac:dyDescent="0.35">
      <c r="A312" s="119" t="s">
        <v>1823</v>
      </c>
      <c r="B312" s="115" t="s">
        <v>1859</v>
      </c>
      <c r="C312" s="115"/>
      <c r="D312" s="115" t="s">
        <v>1859</v>
      </c>
      <c r="E312" s="115" t="str">
        <f t="shared" si="8"/>
        <v>08</v>
      </c>
      <c r="F312" s="115" t="str">
        <f t="shared" si="9"/>
        <v>062</v>
      </c>
      <c r="G312" s="114"/>
      <c r="H312" s="134" t="s">
        <v>1892</v>
      </c>
      <c r="I312" s="118">
        <v>5</v>
      </c>
      <c r="J312" s="119" t="s">
        <v>1575</v>
      </c>
      <c r="K312" s="120">
        <v>295</v>
      </c>
      <c r="L312" s="120" t="e">
        <f>#REF!*#REF!</f>
        <v>#REF!</v>
      </c>
      <c r="M312" s="120"/>
      <c r="N312" s="119"/>
      <c r="O312" s="115"/>
      <c r="P312" s="115"/>
    </row>
    <row r="313" spans="1:16" ht="140" x14ac:dyDescent="0.35">
      <c r="A313" s="119" t="s">
        <v>1823</v>
      </c>
      <c r="B313" s="115" t="s">
        <v>1859</v>
      </c>
      <c r="C313" s="115"/>
      <c r="D313" s="115" t="s">
        <v>1859</v>
      </c>
      <c r="E313" s="115" t="str">
        <f t="shared" si="8"/>
        <v>08</v>
      </c>
      <c r="F313" s="115" t="str">
        <f t="shared" si="9"/>
        <v>062</v>
      </c>
      <c r="G313" s="114"/>
      <c r="H313" s="134" t="s">
        <v>1867</v>
      </c>
      <c r="I313" s="118">
        <v>5</v>
      </c>
      <c r="J313" s="119" t="s">
        <v>1575</v>
      </c>
      <c r="K313" s="120">
        <v>295</v>
      </c>
      <c r="L313" s="120" t="e">
        <f>#REF!*#REF!</f>
        <v>#REF!</v>
      </c>
      <c r="M313" s="120"/>
      <c r="N313" s="119"/>
      <c r="O313" s="115"/>
      <c r="P313" s="115"/>
    </row>
    <row r="314" spans="1:16" ht="154" x14ac:dyDescent="0.35">
      <c r="A314" s="119" t="s">
        <v>1823</v>
      </c>
      <c r="B314" s="115" t="s">
        <v>1869</v>
      </c>
      <c r="C314" s="115"/>
      <c r="D314" s="115" t="s">
        <v>1869</v>
      </c>
      <c r="E314" s="115" t="str">
        <f t="shared" si="8"/>
        <v>08</v>
      </c>
      <c r="F314" s="115" t="str">
        <f t="shared" si="9"/>
        <v>069</v>
      </c>
      <c r="G314" s="114"/>
      <c r="H314" s="134" t="s">
        <v>1893</v>
      </c>
      <c r="I314" s="118">
        <v>1</v>
      </c>
      <c r="J314" s="119" t="s">
        <v>1575</v>
      </c>
      <c r="K314" s="120">
        <v>283</v>
      </c>
      <c r="L314" s="120" t="e">
        <f>#REF!*#REF!</f>
        <v>#REF!</v>
      </c>
      <c r="M314" s="120"/>
      <c r="N314" s="119"/>
      <c r="O314" s="115"/>
      <c r="P314" s="115"/>
    </row>
    <row r="315" spans="1:16" ht="126" x14ac:dyDescent="0.35">
      <c r="A315" s="119" t="s">
        <v>1558</v>
      </c>
      <c r="B315" s="115"/>
      <c r="C315" s="115"/>
      <c r="D315" s="115"/>
      <c r="E315" s="115" t="str">
        <f t="shared" si="8"/>
        <v/>
      </c>
      <c r="F315" s="115" t="str">
        <f t="shared" si="9"/>
        <v/>
      </c>
      <c r="G315" s="114"/>
      <c r="H315" s="134" t="s">
        <v>1881</v>
      </c>
      <c r="I315" s="118">
        <v>1</v>
      </c>
      <c r="J315" s="119" t="s">
        <v>1575</v>
      </c>
      <c r="K315" s="120">
        <v>210</v>
      </c>
      <c r="L315" s="120" t="e">
        <f>#REF!*#REF!</f>
        <v>#REF!</v>
      </c>
      <c r="M315" s="120"/>
      <c r="N315" s="119"/>
      <c r="O315" s="115"/>
      <c r="P315" s="115"/>
    </row>
    <row r="316" spans="1:16" ht="154" x14ac:dyDescent="0.35">
      <c r="A316" s="119" t="s">
        <v>1823</v>
      </c>
      <c r="B316" s="115" t="s">
        <v>1871</v>
      </c>
      <c r="C316" s="115"/>
      <c r="D316" s="115" t="s">
        <v>1871</v>
      </c>
      <c r="E316" s="115" t="str">
        <f t="shared" si="8"/>
        <v>08</v>
      </c>
      <c r="F316" s="115" t="str">
        <f t="shared" si="9"/>
        <v>069</v>
      </c>
      <c r="G316" s="114"/>
      <c r="H316" s="134" t="s">
        <v>1894</v>
      </c>
      <c r="I316" s="118">
        <v>1</v>
      </c>
      <c r="J316" s="119" t="s">
        <v>1575</v>
      </c>
      <c r="K316" s="120">
        <v>172</v>
      </c>
      <c r="L316" s="120" t="e">
        <f>#REF!*#REF!</f>
        <v>#REF!</v>
      </c>
      <c r="M316" s="120"/>
      <c r="N316" s="119"/>
      <c r="O316" s="115"/>
      <c r="P316" s="115"/>
    </row>
    <row r="317" spans="1:16" ht="126" x14ac:dyDescent="0.35">
      <c r="A317" s="119"/>
      <c r="B317" s="115"/>
      <c r="C317" s="115"/>
      <c r="D317" s="115"/>
      <c r="E317" s="115" t="str">
        <f t="shared" si="8"/>
        <v/>
      </c>
      <c r="F317" s="115" t="str">
        <f t="shared" si="9"/>
        <v/>
      </c>
      <c r="G317" s="114"/>
      <c r="H317" s="134" t="s">
        <v>1895</v>
      </c>
      <c r="I317" s="118">
        <v>5</v>
      </c>
      <c r="J317" s="119" t="s">
        <v>1575</v>
      </c>
      <c r="K317" s="120">
        <v>250</v>
      </c>
      <c r="L317" s="120" t="e">
        <f>#REF!*#REF!</f>
        <v>#REF!</v>
      </c>
      <c r="M317" s="120"/>
      <c r="N317" s="119"/>
      <c r="O317" s="115"/>
      <c r="P317" s="115"/>
    </row>
    <row r="318" spans="1:16" ht="266" x14ac:dyDescent="0.35">
      <c r="A318" s="119" t="s">
        <v>1558</v>
      </c>
      <c r="B318" s="115"/>
      <c r="C318" s="115"/>
      <c r="D318" s="115"/>
      <c r="E318" s="115" t="str">
        <f t="shared" si="8"/>
        <v/>
      </c>
      <c r="F318" s="115" t="str">
        <f t="shared" si="9"/>
        <v/>
      </c>
      <c r="G318" s="114"/>
      <c r="H318" s="134" t="s">
        <v>1874</v>
      </c>
      <c r="I318" s="118">
        <v>1</v>
      </c>
      <c r="J318" s="119" t="s">
        <v>1575</v>
      </c>
      <c r="K318" s="120">
        <v>250</v>
      </c>
      <c r="L318" s="120" t="e">
        <f>#REF!*#REF!</f>
        <v>#REF!</v>
      </c>
      <c r="M318" s="120"/>
      <c r="N318" s="119"/>
      <c r="O318" s="115"/>
      <c r="P318" s="115"/>
    </row>
    <row r="319" spans="1:16" ht="182" x14ac:dyDescent="0.35">
      <c r="A319" s="119" t="s">
        <v>1558</v>
      </c>
      <c r="B319" s="115"/>
      <c r="C319" s="115"/>
      <c r="D319" s="115"/>
      <c r="E319" s="115" t="str">
        <f t="shared" si="8"/>
        <v/>
      </c>
      <c r="F319" s="115" t="str">
        <f t="shared" si="9"/>
        <v/>
      </c>
      <c r="G319" s="114"/>
      <c r="H319" s="134" t="s">
        <v>1875</v>
      </c>
      <c r="I319" s="118">
        <v>1</v>
      </c>
      <c r="J319" s="119" t="s">
        <v>1575</v>
      </c>
      <c r="K319" s="120">
        <v>800</v>
      </c>
      <c r="L319" s="120" t="e">
        <f>#REF!*#REF!</f>
        <v>#REF!</v>
      </c>
      <c r="M319" s="120"/>
      <c r="N319" s="119"/>
      <c r="O319" s="115"/>
      <c r="P319" s="115"/>
    </row>
    <row r="320" spans="1:16" ht="168" x14ac:dyDescent="0.35">
      <c r="A320" s="119" t="s">
        <v>1558</v>
      </c>
      <c r="B320" s="115"/>
      <c r="C320" s="115"/>
      <c r="D320" s="115"/>
      <c r="E320" s="115" t="str">
        <f t="shared" si="8"/>
        <v/>
      </c>
      <c r="F320" s="115" t="str">
        <f t="shared" si="9"/>
        <v/>
      </c>
      <c r="G320" s="114"/>
      <c r="H320" s="134" t="s">
        <v>1896</v>
      </c>
      <c r="I320" s="118">
        <v>1</v>
      </c>
      <c r="J320" s="119" t="s">
        <v>1575</v>
      </c>
      <c r="K320" s="120">
        <v>1800</v>
      </c>
      <c r="L320" s="120" t="e">
        <f>#REF!*#REF!</f>
        <v>#REF!</v>
      </c>
      <c r="M320" s="120"/>
      <c r="N320" s="119"/>
      <c r="O320" s="115"/>
      <c r="P320" s="115"/>
    </row>
    <row r="321" spans="1:16" ht="168" x14ac:dyDescent="0.35">
      <c r="A321" s="119" t="s">
        <v>1558</v>
      </c>
      <c r="B321" s="115"/>
      <c r="C321" s="115"/>
      <c r="D321" s="115"/>
      <c r="E321" s="115" t="str">
        <f t="shared" si="8"/>
        <v/>
      </c>
      <c r="F321" s="115" t="str">
        <f t="shared" si="9"/>
        <v/>
      </c>
      <c r="G321" s="114"/>
      <c r="H321" s="134" t="s">
        <v>1882</v>
      </c>
      <c r="I321" s="118">
        <v>1</v>
      </c>
      <c r="J321" s="119" t="s">
        <v>1575</v>
      </c>
      <c r="K321" s="120">
        <v>3000</v>
      </c>
      <c r="L321" s="120" t="e">
        <f>#REF!*#REF!</f>
        <v>#REF!</v>
      </c>
      <c r="M321" s="120"/>
      <c r="N321" s="119"/>
      <c r="O321" s="115"/>
      <c r="P321" s="115"/>
    </row>
    <row r="322" spans="1:16" ht="168" x14ac:dyDescent="0.35">
      <c r="A322" s="119" t="s">
        <v>1558</v>
      </c>
      <c r="B322" s="115"/>
      <c r="C322" s="115"/>
      <c r="D322" s="115"/>
      <c r="E322" s="115" t="str">
        <f t="shared" si="8"/>
        <v/>
      </c>
      <c r="F322" s="115" t="str">
        <f t="shared" si="9"/>
        <v/>
      </c>
      <c r="G322" s="114"/>
      <c r="H322" s="134" t="s">
        <v>1876</v>
      </c>
      <c r="I322" s="118">
        <v>1</v>
      </c>
      <c r="J322" s="119" t="s">
        <v>1575</v>
      </c>
      <c r="K322" s="120">
        <v>1800</v>
      </c>
      <c r="L322" s="120" t="e">
        <f>#REF!*#REF!</f>
        <v>#REF!</v>
      </c>
      <c r="M322" s="120"/>
      <c r="N322" s="119"/>
      <c r="O322" s="115"/>
      <c r="P322" s="115"/>
    </row>
    <row r="323" spans="1:16" ht="140" x14ac:dyDescent="0.35">
      <c r="A323" s="119" t="s">
        <v>1558</v>
      </c>
      <c r="B323" s="115"/>
      <c r="C323" s="115"/>
      <c r="D323" s="115"/>
      <c r="E323" s="115" t="str">
        <f t="shared" si="8"/>
        <v/>
      </c>
      <c r="F323" s="115" t="str">
        <f t="shared" si="9"/>
        <v/>
      </c>
      <c r="G323" s="114"/>
      <c r="H323" s="134" t="s">
        <v>1883</v>
      </c>
      <c r="I323" s="118">
        <v>1</v>
      </c>
      <c r="J323" s="119" t="s">
        <v>1575</v>
      </c>
      <c r="K323" s="120">
        <v>2300</v>
      </c>
      <c r="L323" s="120" t="e">
        <f>#REF!*#REF!</f>
        <v>#REF!</v>
      </c>
      <c r="M323" s="120"/>
      <c r="N323" s="119"/>
      <c r="O323" s="115"/>
      <c r="P323" s="115"/>
    </row>
    <row r="324" spans="1:16" ht="72.5" x14ac:dyDescent="0.35">
      <c r="A324" s="119"/>
      <c r="B324" s="115"/>
      <c r="C324" s="115"/>
      <c r="D324" s="115"/>
      <c r="E324" s="115" t="str">
        <f t="shared" si="8"/>
        <v/>
      </c>
      <c r="F324" s="115" t="str">
        <f t="shared" si="9"/>
        <v/>
      </c>
      <c r="G324" s="114" t="s">
        <v>1815</v>
      </c>
      <c r="H324" s="133" t="s">
        <v>706</v>
      </c>
      <c r="I324" s="118"/>
      <c r="J324" s="119"/>
      <c r="K324" s="120"/>
      <c r="L324" s="120"/>
      <c r="M324" s="120"/>
      <c r="N324" s="119"/>
      <c r="O324" s="115"/>
      <c r="P324" s="115"/>
    </row>
    <row r="325" spans="1:16" ht="409.5" x14ac:dyDescent="0.35">
      <c r="A325" s="119" t="s">
        <v>1558</v>
      </c>
      <c r="B325" s="115"/>
      <c r="C325" s="115"/>
      <c r="D325" s="115"/>
      <c r="E325" s="115" t="str">
        <f t="shared" si="8"/>
        <v/>
      </c>
      <c r="F325" s="115" t="str">
        <f t="shared" si="9"/>
        <v/>
      </c>
      <c r="G325" s="114"/>
      <c r="H325" s="134" t="s">
        <v>1897</v>
      </c>
      <c r="I325" s="118">
        <v>1</v>
      </c>
      <c r="J325" s="119" t="s">
        <v>1575</v>
      </c>
      <c r="K325" s="120">
        <v>8000</v>
      </c>
      <c r="L325" s="120" t="e">
        <f>#REF!*#REF!</f>
        <v>#REF!</v>
      </c>
      <c r="M325" s="120"/>
      <c r="N325" s="119"/>
      <c r="O325" s="115"/>
      <c r="P325" s="115"/>
    </row>
    <row r="326" spans="1:16" ht="126" x14ac:dyDescent="0.35">
      <c r="A326" s="119" t="s">
        <v>1823</v>
      </c>
      <c r="B326" s="115" t="s">
        <v>1898</v>
      </c>
      <c r="C326" s="115"/>
      <c r="D326" s="115" t="s">
        <v>1898</v>
      </c>
      <c r="E326" s="115" t="str">
        <f t="shared" si="8"/>
        <v>08</v>
      </c>
      <c r="F326" s="115" t="str">
        <f t="shared" si="9"/>
        <v>062</v>
      </c>
      <c r="G326" s="114"/>
      <c r="H326" s="134" t="s">
        <v>1899</v>
      </c>
      <c r="I326" s="118">
        <v>5</v>
      </c>
      <c r="J326" s="119" t="s">
        <v>1575</v>
      </c>
      <c r="K326" s="120">
        <v>89</v>
      </c>
      <c r="L326" s="120" t="e">
        <f>#REF!*#REF!</f>
        <v>#REF!</v>
      </c>
      <c r="M326" s="120"/>
      <c r="N326" s="119"/>
      <c r="O326" s="115"/>
      <c r="P326" s="115"/>
    </row>
    <row r="327" spans="1:16" ht="126" x14ac:dyDescent="0.35">
      <c r="A327" s="119"/>
      <c r="B327" s="115" t="s">
        <v>1900</v>
      </c>
      <c r="C327" s="115"/>
      <c r="D327" s="115" t="s">
        <v>1900</v>
      </c>
      <c r="E327" s="115" t="str">
        <f t="shared" si="8"/>
        <v>08</v>
      </c>
      <c r="F327" s="115" t="str">
        <f t="shared" si="9"/>
        <v>069</v>
      </c>
      <c r="G327" s="114"/>
      <c r="H327" s="134" t="s">
        <v>1901</v>
      </c>
      <c r="I327" s="118">
        <v>2</v>
      </c>
      <c r="J327" s="119" t="s">
        <v>1575</v>
      </c>
      <c r="K327" s="120">
        <v>72</v>
      </c>
      <c r="L327" s="120" t="e">
        <f>#REF!*#REF!</f>
        <v>#REF!</v>
      </c>
      <c r="M327" s="120"/>
      <c r="N327" s="119"/>
      <c r="O327" s="115"/>
      <c r="P327" s="115"/>
    </row>
    <row r="328" spans="1:16" ht="126" x14ac:dyDescent="0.35">
      <c r="A328" s="119" t="s">
        <v>1558</v>
      </c>
      <c r="B328" s="115"/>
      <c r="C328" s="115"/>
      <c r="D328" s="115"/>
      <c r="E328" s="115" t="str">
        <f t="shared" si="8"/>
        <v/>
      </c>
      <c r="F328" s="115" t="str">
        <f t="shared" si="9"/>
        <v/>
      </c>
      <c r="G328" s="114"/>
      <c r="H328" s="134" t="s">
        <v>1902</v>
      </c>
      <c r="I328" s="118">
        <v>1</v>
      </c>
      <c r="J328" s="119" t="s">
        <v>1575</v>
      </c>
      <c r="K328" s="120">
        <v>210</v>
      </c>
      <c r="L328" s="120" t="e">
        <f>#REF!*#REF!</f>
        <v>#REF!</v>
      </c>
      <c r="M328" s="120"/>
      <c r="N328" s="119"/>
      <c r="O328" s="115"/>
      <c r="P328" s="115"/>
    </row>
    <row r="329" spans="1:16" ht="126" x14ac:dyDescent="0.35">
      <c r="A329" s="119" t="s">
        <v>1823</v>
      </c>
      <c r="B329" s="115" t="s">
        <v>1889</v>
      </c>
      <c r="C329" s="115"/>
      <c r="D329" s="115" t="s">
        <v>1889</v>
      </c>
      <c r="E329" s="115" t="str">
        <f t="shared" si="8"/>
        <v>08</v>
      </c>
      <c r="F329" s="115" t="str">
        <f t="shared" si="9"/>
        <v>062</v>
      </c>
      <c r="G329" s="114"/>
      <c r="H329" s="134" t="s">
        <v>1903</v>
      </c>
      <c r="I329" s="118">
        <v>1</v>
      </c>
      <c r="J329" s="119" t="s">
        <v>1575</v>
      </c>
      <c r="K329" s="120">
        <v>78</v>
      </c>
      <c r="L329" s="120" t="e">
        <f>#REF!*#REF!</f>
        <v>#REF!</v>
      </c>
      <c r="M329" s="120"/>
      <c r="N329" s="119"/>
      <c r="O329" s="115"/>
      <c r="P329" s="115"/>
    </row>
    <row r="330" spans="1:16" ht="126" x14ac:dyDescent="0.35">
      <c r="A330" s="119" t="s">
        <v>1823</v>
      </c>
      <c r="B330" s="115" t="s">
        <v>1889</v>
      </c>
      <c r="C330" s="115"/>
      <c r="D330" s="115" t="s">
        <v>1889</v>
      </c>
      <c r="E330" s="115" t="str">
        <f t="shared" si="8"/>
        <v>08</v>
      </c>
      <c r="F330" s="115" t="str">
        <f t="shared" si="9"/>
        <v>062</v>
      </c>
      <c r="G330" s="114"/>
      <c r="H330" s="134" t="s">
        <v>1904</v>
      </c>
      <c r="I330" s="118">
        <v>40</v>
      </c>
      <c r="J330" s="119" t="s">
        <v>1575</v>
      </c>
      <c r="K330" s="120">
        <v>78</v>
      </c>
      <c r="L330" s="120" t="e">
        <f>#REF!*#REF!</f>
        <v>#REF!</v>
      </c>
      <c r="M330" s="120"/>
      <c r="N330" s="119"/>
      <c r="O330" s="115"/>
      <c r="P330" s="115"/>
    </row>
    <row r="331" spans="1:16" ht="112" x14ac:dyDescent="0.35">
      <c r="A331" s="119" t="s">
        <v>1558</v>
      </c>
      <c r="B331" s="115"/>
      <c r="C331" s="115"/>
      <c r="D331" s="115"/>
      <c r="E331" s="115" t="str">
        <f t="shared" si="8"/>
        <v/>
      </c>
      <c r="F331" s="115" t="str">
        <f t="shared" si="9"/>
        <v/>
      </c>
      <c r="G331" s="114"/>
      <c r="H331" s="134" t="s">
        <v>1853</v>
      </c>
      <c r="I331" s="118">
        <v>5</v>
      </c>
      <c r="J331" s="119" t="s">
        <v>1575</v>
      </c>
      <c r="K331" s="120">
        <v>160</v>
      </c>
      <c r="L331" s="120" t="e">
        <f>#REF!*#REF!</f>
        <v>#REF!</v>
      </c>
      <c r="M331" s="120"/>
      <c r="N331" s="119"/>
      <c r="O331" s="115"/>
      <c r="P331" s="115"/>
    </row>
    <row r="332" spans="1:16" ht="140" x14ac:dyDescent="0.35">
      <c r="A332" s="119" t="s">
        <v>1823</v>
      </c>
      <c r="B332" s="115" t="s">
        <v>1869</v>
      </c>
      <c r="C332" s="115"/>
      <c r="D332" s="115" t="s">
        <v>1869</v>
      </c>
      <c r="E332" s="115" t="str">
        <f t="shared" si="8"/>
        <v>08</v>
      </c>
      <c r="F332" s="115" t="str">
        <f t="shared" si="9"/>
        <v>069</v>
      </c>
      <c r="G332" s="114"/>
      <c r="H332" s="134" t="s">
        <v>1905</v>
      </c>
      <c r="I332" s="118">
        <v>1</v>
      </c>
      <c r="J332" s="119" t="s">
        <v>1575</v>
      </c>
      <c r="K332" s="120">
        <v>283</v>
      </c>
      <c r="L332" s="120" t="e">
        <f>#REF!*#REF!</f>
        <v>#REF!</v>
      </c>
      <c r="M332" s="120"/>
      <c r="N332" s="119"/>
      <c r="O332" s="115"/>
      <c r="P332" s="115"/>
    </row>
    <row r="333" spans="1:16" ht="140" x14ac:dyDescent="0.35">
      <c r="A333" s="119" t="s">
        <v>1823</v>
      </c>
      <c r="B333" s="115" t="s">
        <v>1906</v>
      </c>
      <c r="C333" s="115"/>
      <c r="D333" s="115" t="s">
        <v>1906</v>
      </c>
      <c r="E333" s="115" t="str">
        <f t="shared" si="8"/>
        <v>08</v>
      </c>
      <c r="F333" s="115" t="str">
        <f t="shared" si="9"/>
        <v>069</v>
      </c>
      <c r="G333" s="114"/>
      <c r="H333" s="134" t="s">
        <v>1907</v>
      </c>
      <c r="I333" s="118">
        <v>1</v>
      </c>
      <c r="J333" s="119" t="s">
        <v>1575</v>
      </c>
      <c r="K333" s="120">
        <v>148</v>
      </c>
      <c r="L333" s="120" t="e">
        <f>#REF!*#REF!</f>
        <v>#REF!</v>
      </c>
      <c r="M333" s="120"/>
      <c r="N333" s="119"/>
      <c r="O333" s="115"/>
      <c r="P333" s="115"/>
    </row>
    <row r="334" spans="1:16" ht="126" x14ac:dyDescent="0.35">
      <c r="A334" s="119" t="s">
        <v>1823</v>
      </c>
      <c r="B334" s="115" t="s">
        <v>1908</v>
      </c>
      <c r="C334" s="115"/>
      <c r="D334" s="115" t="s">
        <v>1908</v>
      </c>
      <c r="E334" s="115" t="str">
        <f t="shared" si="8"/>
        <v>08</v>
      </c>
      <c r="F334" s="115" t="str">
        <f t="shared" si="9"/>
        <v>069</v>
      </c>
      <c r="G334" s="114"/>
      <c r="H334" s="134" t="s">
        <v>1909</v>
      </c>
      <c r="I334" s="118">
        <v>1</v>
      </c>
      <c r="J334" s="119" t="s">
        <v>1575</v>
      </c>
      <c r="K334" s="120">
        <v>172</v>
      </c>
      <c r="L334" s="120" t="e">
        <f>#REF!*#REF!</f>
        <v>#REF!</v>
      </c>
      <c r="M334" s="120"/>
      <c r="N334" s="119"/>
      <c r="O334" s="115"/>
      <c r="P334" s="115"/>
    </row>
    <row r="335" spans="1:16" ht="154" x14ac:dyDescent="0.35">
      <c r="A335" s="119" t="s">
        <v>1558</v>
      </c>
      <c r="B335" s="115"/>
      <c r="C335" s="115"/>
      <c r="D335" s="115"/>
      <c r="E335" s="115" t="str">
        <f t="shared" si="8"/>
        <v/>
      </c>
      <c r="F335" s="115" t="str">
        <f t="shared" si="9"/>
        <v/>
      </c>
      <c r="G335" s="114"/>
      <c r="H335" s="134" t="s">
        <v>1910</v>
      </c>
      <c r="I335" s="118">
        <v>1</v>
      </c>
      <c r="J335" s="119" t="s">
        <v>1575</v>
      </c>
      <c r="K335" s="120">
        <v>400</v>
      </c>
      <c r="L335" s="120" t="e">
        <f>#REF!*#REF!</f>
        <v>#REF!</v>
      </c>
      <c r="M335" s="120"/>
      <c r="N335" s="119"/>
      <c r="O335" s="115"/>
      <c r="P335" s="115"/>
    </row>
    <row r="336" spans="1:16" ht="72.5" x14ac:dyDescent="0.35">
      <c r="A336" s="119"/>
      <c r="B336" s="115"/>
      <c r="C336" s="115"/>
      <c r="D336" s="115"/>
      <c r="E336" s="115" t="str">
        <f t="shared" si="8"/>
        <v/>
      </c>
      <c r="F336" s="115" t="str">
        <f t="shared" si="9"/>
        <v/>
      </c>
      <c r="G336" s="114" t="s">
        <v>1815</v>
      </c>
      <c r="H336" s="133" t="s">
        <v>707</v>
      </c>
      <c r="I336" s="118"/>
      <c r="J336" s="119"/>
      <c r="K336" s="120"/>
      <c r="L336" s="120"/>
      <c r="M336" s="120"/>
      <c r="N336" s="119"/>
      <c r="O336" s="115"/>
      <c r="P336" s="115"/>
    </row>
    <row r="337" spans="1:16" ht="409.5" x14ac:dyDescent="0.35">
      <c r="A337" s="119" t="s">
        <v>1558</v>
      </c>
      <c r="B337" s="115"/>
      <c r="C337" s="115"/>
      <c r="D337" s="115"/>
      <c r="E337" s="115" t="str">
        <f t="shared" ref="E337:E400" si="10">LEFT(D337, 2)</f>
        <v/>
      </c>
      <c r="F337" s="115" t="str">
        <f t="shared" ref="F337:F400" si="11">MID(D337, 4, 3)</f>
        <v/>
      </c>
      <c r="G337" s="114"/>
      <c r="H337" s="134" t="s">
        <v>1911</v>
      </c>
      <c r="I337" s="118">
        <v>1</v>
      </c>
      <c r="J337" s="119" t="s">
        <v>1575</v>
      </c>
      <c r="K337" s="120">
        <v>8000</v>
      </c>
      <c r="L337" s="120" t="e">
        <f>#REF!*#REF!</f>
        <v>#REF!</v>
      </c>
      <c r="M337" s="120"/>
      <c r="N337" s="119"/>
      <c r="O337" s="115"/>
      <c r="P337" s="115"/>
    </row>
    <row r="338" spans="1:16" ht="126" x14ac:dyDescent="0.35">
      <c r="A338" s="119" t="s">
        <v>1823</v>
      </c>
      <c r="B338" s="115" t="s">
        <v>1898</v>
      </c>
      <c r="C338" s="115"/>
      <c r="D338" s="115" t="s">
        <v>1898</v>
      </c>
      <c r="E338" s="115" t="str">
        <f t="shared" si="10"/>
        <v>08</v>
      </c>
      <c r="F338" s="115" t="str">
        <f t="shared" si="11"/>
        <v>062</v>
      </c>
      <c r="G338" s="114"/>
      <c r="H338" s="134" t="s">
        <v>1899</v>
      </c>
      <c r="I338" s="118">
        <v>5</v>
      </c>
      <c r="J338" s="119" t="s">
        <v>1575</v>
      </c>
      <c r="K338" s="120">
        <v>89</v>
      </c>
      <c r="L338" s="120" t="e">
        <f>#REF!*#REF!</f>
        <v>#REF!</v>
      </c>
      <c r="M338" s="120"/>
      <c r="N338" s="119"/>
      <c r="O338" s="115"/>
      <c r="P338" s="115"/>
    </row>
    <row r="339" spans="1:16" ht="126" x14ac:dyDescent="0.35">
      <c r="A339" s="119"/>
      <c r="B339" s="115" t="s">
        <v>1900</v>
      </c>
      <c r="C339" s="115"/>
      <c r="D339" s="115" t="s">
        <v>1900</v>
      </c>
      <c r="E339" s="115" t="str">
        <f t="shared" si="10"/>
        <v>08</v>
      </c>
      <c r="F339" s="115" t="str">
        <f t="shared" si="11"/>
        <v>069</v>
      </c>
      <c r="G339" s="114"/>
      <c r="H339" s="134" t="s">
        <v>1901</v>
      </c>
      <c r="I339" s="118">
        <v>2</v>
      </c>
      <c r="J339" s="119" t="s">
        <v>1575</v>
      </c>
      <c r="K339" s="120">
        <v>72</v>
      </c>
      <c r="L339" s="120" t="e">
        <f>#REF!*#REF!</f>
        <v>#REF!</v>
      </c>
      <c r="M339" s="120"/>
      <c r="N339" s="119"/>
      <c r="O339" s="115"/>
      <c r="P339" s="115"/>
    </row>
    <row r="340" spans="1:16" ht="126" x14ac:dyDescent="0.35">
      <c r="A340" s="119" t="s">
        <v>1558</v>
      </c>
      <c r="B340" s="115"/>
      <c r="C340" s="115"/>
      <c r="D340" s="115"/>
      <c r="E340" s="115" t="str">
        <f t="shared" si="10"/>
        <v/>
      </c>
      <c r="F340" s="115" t="str">
        <f t="shared" si="11"/>
        <v/>
      </c>
      <c r="G340" s="114"/>
      <c r="H340" s="134" t="s">
        <v>1902</v>
      </c>
      <c r="I340" s="118">
        <v>1</v>
      </c>
      <c r="J340" s="119" t="s">
        <v>1575</v>
      </c>
      <c r="K340" s="120">
        <v>210</v>
      </c>
      <c r="L340" s="120" t="e">
        <f>#REF!*#REF!</f>
        <v>#REF!</v>
      </c>
      <c r="M340" s="120"/>
      <c r="N340" s="119"/>
      <c r="O340" s="115"/>
      <c r="P340" s="115"/>
    </row>
    <row r="341" spans="1:16" ht="126" x14ac:dyDescent="0.35">
      <c r="A341" s="119" t="s">
        <v>1823</v>
      </c>
      <c r="B341" s="115" t="s">
        <v>1889</v>
      </c>
      <c r="C341" s="115"/>
      <c r="D341" s="115" t="s">
        <v>1889</v>
      </c>
      <c r="E341" s="115" t="str">
        <f t="shared" si="10"/>
        <v>08</v>
      </c>
      <c r="F341" s="115" t="str">
        <f t="shared" si="11"/>
        <v>062</v>
      </c>
      <c r="G341" s="114"/>
      <c r="H341" s="134" t="s">
        <v>1903</v>
      </c>
      <c r="I341" s="118">
        <v>1</v>
      </c>
      <c r="J341" s="119" t="s">
        <v>1575</v>
      </c>
      <c r="K341" s="120">
        <v>78</v>
      </c>
      <c r="L341" s="120" t="e">
        <f>#REF!*#REF!</f>
        <v>#REF!</v>
      </c>
      <c r="M341" s="120"/>
      <c r="N341" s="119"/>
      <c r="O341" s="115"/>
      <c r="P341" s="115"/>
    </row>
    <row r="342" spans="1:16" ht="126" x14ac:dyDescent="0.35">
      <c r="A342" s="119" t="s">
        <v>1823</v>
      </c>
      <c r="B342" s="115" t="s">
        <v>1889</v>
      </c>
      <c r="C342" s="115"/>
      <c r="D342" s="115" t="s">
        <v>1889</v>
      </c>
      <c r="E342" s="115" t="str">
        <f t="shared" si="10"/>
        <v>08</v>
      </c>
      <c r="F342" s="115" t="str">
        <f t="shared" si="11"/>
        <v>062</v>
      </c>
      <c r="G342" s="114"/>
      <c r="H342" s="134" t="s">
        <v>1904</v>
      </c>
      <c r="I342" s="118">
        <v>20</v>
      </c>
      <c r="J342" s="119" t="s">
        <v>1575</v>
      </c>
      <c r="K342" s="120">
        <v>78</v>
      </c>
      <c r="L342" s="120" t="e">
        <f>#REF!*#REF!</f>
        <v>#REF!</v>
      </c>
      <c r="M342" s="120"/>
      <c r="N342" s="119"/>
      <c r="O342" s="115"/>
      <c r="P342" s="115"/>
    </row>
    <row r="343" spans="1:16" ht="126" x14ac:dyDescent="0.35">
      <c r="A343" s="119" t="s">
        <v>1823</v>
      </c>
      <c r="B343" s="115" t="s">
        <v>1889</v>
      </c>
      <c r="C343" s="115"/>
      <c r="D343" s="115" t="s">
        <v>1889</v>
      </c>
      <c r="E343" s="115" t="str">
        <f t="shared" si="10"/>
        <v>08</v>
      </c>
      <c r="F343" s="115" t="str">
        <f t="shared" si="11"/>
        <v>062</v>
      </c>
      <c r="G343" s="114"/>
      <c r="H343" s="134" t="s">
        <v>1912</v>
      </c>
      <c r="I343" s="118">
        <v>5</v>
      </c>
      <c r="J343" s="119" t="s">
        <v>1575</v>
      </c>
      <c r="K343" s="120">
        <v>78</v>
      </c>
      <c r="L343" s="120" t="e">
        <f>#REF!*#REF!</f>
        <v>#REF!</v>
      </c>
      <c r="M343" s="120"/>
      <c r="N343" s="119"/>
      <c r="O343" s="115"/>
      <c r="P343" s="115"/>
    </row>
    <row r="344" spans="1:16" ht="140" x14ac:dyDescent="0.35">
      <c r="A344" s="119" t="s">
        <v>1558</v>
      </c>
      <c r="B344" s="115"/>
      <c r="C344" s="115"/>
      <c r="D344" s="115"/>
      <c r="E344" s="115" t="str">
        <f t="shared" si="10"/>
        <v/>
      </c>
      <c r="F344" s="115" t="str">
        <f t="shared" si="11"/>
        <v/>
      </c>
      <c r="G344" s="114"/>
      <c r="H344" s="134" t="s">
        <v>1913</v>
      </c>
      <c r="I344" s="118">
        <v>25</v>
      </c>
      <c r="J344" s="119" t="s">
        <v>1575</v>
      </c>
      <c r="K344" s="120">
        <v>140</v>
      </c>
      <c r="L344" s="120" t="e">
        <f>#REF!*#REF!</f>
        <v>#REF!</v>
      </c>
      <c r="M344" s="120"/>
      <c r="N344" s="119"/>
      <c r="O344" s="115"/>
      <c r="P344" s="115"/>
    </row>
    <row r="345" spans="1:16" ht="112" x14ac:dyDescent="0.35">
      <c r="A345" s="119" t="s">
        <v>1558</v>
      </c>
      <c r="B345" s="115"/>
      <c r="C345" s="115"/>
      <c r="D345" s="115"/>
      <c r="E345" s="115" t="str">
        <f t="shared" si="10"/>
        <v/>
      </c>
      <c r="F345" s="115" t="str">
        <f t="shared" si="11"/>
        <v/>
      </c>
      <c r="G345" s="114"/>
      <c r="H345" s="134" t="s">
        <v>1914</v>
      </c>
      <c r="I345" s="118">
        <v>10</v>
      </c>
      <c r="J345" s="119" t="s">
        <v>1575</v>
      </c>
      <c r="K345" s="120">
        <v>230</v>
      </c>
      <c r="L345" s="120" t="e">
        <f>#REF!*#REF!</f>
        <v>#REF!</v>
      </c>
      <c r="M345" s="120"/>
      <c r="N345" s="119"/>
      <c r="O345" s="115"/>
      <c r="P345" s="115"/>
    </row>
    <row r="346" spans="1:16" ht="140" x14ac:dyDescent="0.35">
      <c r="A346" s="119" t="s">
        <v>1823</v>
      </c>
      <c r="B346" s="115" t="s">
        <v>1869</v>
      </c>
      <c r="C346" s="115"/>
      <c r="D346" s="115" t="s">
        <v>1869</v>
      </c>
      <c r="E346" s="115" t="str">
        <f t="shared" si="10"/>
        <v>08</v>
      </c>
      <c r="F346" s="115" t="str">
        <f t="shared" si="11"/>
        <v>069</v>
      </c>
      <c r="G346" s="114"/>
      <c r="H346" s="134" t="s">
        <v>1905</v>
      </c>
      <c r="I346" s="118">
        <v>1</v>
      </c>
      <c r="J346" s="119" t="s">
        <v>1575</v>
      </c>
      <c r="K346" s="120">
        <v>283</v>
      </c>
      <c r="L346" s="120" t="e">
        <f>#REF!*#REF!</f>
        <v>#REF!</v>
      </c>
      <c r="M346" s="120"/>
      <c r="N346" s="119"/>
      <c r="O346" s="115"/>
      <c r="P346" s="115"/>
    </row>
    <row r="347" spans="1:16" ht="140" x14ac:dyDescent="0.35">
      <c r="A347" s="119" t="s">
        <v>1823</v>
      </c>
      <c r="B347" s="115" t="s">
        <v>1906</v>
      </c>
      <c r="C347" s="115"/>
      <c r="D347" s="115" t="s">
        <v>1906</v>
      </c>
      <c r="E347" s="115" t="str">
        <f t="shared" si="10"/>
        <v>08</v>
      </c>
      <c r="F347" s="115" t="str">
        <f t="shared" si="11"/>
        <v>069</v>
      </c>
      <c r="G347" s="114"/>
      <c r="H347" s="134" t="s">
        <v>1907</v>
      </c>
      <c r="I347" s="118">
        <v>1</v>
      </c>
      <c r="J347" s="119" t="s">
        <v>1575</v>
      </c>
      <c r="K347" s="120">
        <v>148</v>
      </c>
      <c r="L347" s="120" t="e">
        <f>#REF!*#REF!</f>
        <v>#REF!</v>
      </c>
      <c r="M347" s="120"/>
      <c r="N347" s="119"/>
      <c r="O347" s="115"/>
      <c r="P347" s="115"/>
    </row>
    <row r="348" spans="1:16" ht="126" x14ac:dyDescent="0.35">
      <c r="A348" s="119" t="s">
        <v>1823</v>
      </c>
      <c r="B348" s="115" t="s">
        <v>1908</v>
      </c>
      <c r="C348" s="115"/>
      <c r="D348" s="115" t="s">
        <v>1908</v>
      </c>
      <c r="E348" s="115" t="str">
        <f t="shared" si="10"/>
        <v>08</v>
      </c>
      <c r="F348" s="115" t="str">
        <f t="shared" si="11"/>
        <v>069</v>
      </c>
      <c r="G348" s="114"/>
      <c r="H348" s="134" t="s">
        <v>1909</v>
      </c>
      <c r="I348" s="118">
        <v>1</v>
      </c>
      <c r="J348" s="119" t="s">
        <v>1575</v>
      </c>
      <c r="K348" s="120">
        <v>172</v>
      </c>
      <c r="L348" s="120" t="e">
        <f>#REF!*#REF!</f>
        <v>#REF!</v>
      </c>
      <c r="M348" s="120"/>
      <c r="N348" s="119"/>
      <c r="O348" s="115"/>
      <c r="P348" s="115"/>
    </row>
    <row r="349" spans="1:16" ht="154" x14ac:dyDescent="0.35">
      <c r="A349" s="119" t="s">
        <v>1558</v>
      </c>
      <c r="B349" s="115"/>
      <c r="C349" s="115"/>
      <c r="D349" s="115"/>
      <c r="E349" s="115" t="str">
        <f t="shared" si="10"/>
        <v/>
      </c>
      <c r="F349" s="115" t="str">
        <f t="shared" si="11"/>
        <v/>
      </c>
      <c r="G349" s="114"/>
      <c r="H349" s="134" t="s">
        <v>1910</v>
      </c>
      <c r="I349" s="118">
        <v>1</v>
      </c>
      <c r="J349" s="119" t="s">
        <v>1575</v>
      </c>
      <c r="K349" s="120">
        <v>400</v>
      </c>
      <c r="L349" s="120" t="e">
        <f>#REF!*#REF!</f>
        <v>#REF!</v>
      </c>
      <c r="M349" s="120"/>
      <c r="N349" s="119"/>
      <c r="O349" s="115"/>
      <c r="P349" s="115"/>
    </row>
    <row r="350" spans="1:16" ht="72.5" x14ac:dyDescent="0.35">
      <c r="A350" s="119"/>
      <c r="B350" s="115"/>
      <c r="C350" s="115"/>
      <c r="D350" s="115"/>
      <c r="E350" s="115" t="str">
        <f t="shared" si="10"/>
        <v/>
      </c>
      <c r="F350" s="115" t="str">
        <f t="shared" si="11"/>
        <v/>
      </c>
      <c r="G350" s="114" t="s">
        <v>1815</v>
      </c>
      <c r="H350" s="133" t="s">
        <v>708</v>
      </c>
      <c r="I350" s="118"/>
      <c r="J350" s="119"/>
      <c r="K350" s="120"/>
      <c r="L350" s="120"/>
      <c r="M350" s="120"/>
      <c r="N350" s="119"/>
      <c r="O350" s="115"/>
      <c r="P350" s="115"/>
    </row>
    <row r="351" spans="1:16" ht="409.5" x14ac:dyDescent="0.35">
      <c r="A351" s="119" t="s">
        <v>1558</v>
      </c>
      <c r="B351" s="115"/>
      <c r="C351" s="115"/>
      <c r="D351" s="115"/>
      <c r="E351" s="115" t="str">
        <f t="shared" si="10"/>
        <v/>
      </c>
      <c r="F351" s="115" t="str">
        <f t="shared" si="11"/>
        <v/>
      </c>
      <c r="G351" s="114"/>
      <c r="H351" s="134" t="s">
        <v>1915</v>
      </c>
      <c r="I351" s="118">
        <v>1</v>
      </c>
      <c r="J351" s="119" t="s">
        <v>1575</v>
      </c>
      <c r="K351" s="120">
        <v>8000</v>
      </c>
      <c r="L351" s="120" t="e">
        <f>#REF!*#REF!</f>
        <v>#REF!</v>
      </c>
      <c r="M351" s="120"/>
      <c r="N351" s="119"/>
      <c r="O351" s="115"/>
      <c r="P351" s="115"/>
    </row>
    <row r="352" spans="1:16" ht="126" x14ac:dyDescent="0.35">
      <c r="A352" s="119" t="s">
        <v>1823</v>
      </c>
      <c r="B352" s="115" t="s">
        <v>1916</v>
      </c>
      <c r="C352" s="115"/>
      <c r="D352" s="115" t="s">
        <v>1916</v>
      </c>
      <c r="E352" s="115" t="str">
        <f t="shared" si="10"/>
        <v>08</v>
      </c>
      <c r="F352" s="115" t="str">
        <f t="shared" si="11"/>
        <v>062</v>
      </c>
      <c r="G352" s="114"/>
      <c r="H352" s="134" t="s">
        <v>1917</v>
      </c>
      <c r="I352" s="118">
        <v>5</v>
      </c>
      <c r="J352" s="119" t="s">
        <v>1575</v>
      </c>
      <c r="K352" s="120">
        <v>280</v>
      </c>
      <c r="L352" s="120" t="e">
        <f>#REF!*#REF!</f>
        <v>#REF!</v>
      </c>
      <c r="M352" s="120"/>
      <c r="N352" s="119"/>
      <c r="O352" s="115"/>
      <c r="P352" s="115"/>
    </row>
    <row r="353" spans="1:16" ht="126" x14ac:dyDescent="0.35">
      <c r="A353" s="119" t="s">
        <v>1823</v>
      </c>
      <c r="B353" s="115" t="s">
        <v>1900</v>
      </c>
      <c r="C353" s="115"/>
      <c r="D353" s="115" t="s">
        <v>1900</v>
      </c>
      <c r="E353" s="115" t="str">
        <f t="shared" si="10"/>
        <v>08</v>
      </c>
      <c r="F353" s="115" t="str">
        <f t="shared" si="11"/>
        <v>069</v>
      </c>
      <c r="G353" s="114"/>
      <c r="H353" s="134" t="s">
        <v>1901</v>
      </c>
      <c r="I353" s="118">
        <v>6</v>
      </c>
      <c r="J353" s="119" t="s">
        <v>1575</v>
      </c>
      <c r="K353" s="120">
        <v>72</v>
      </c>
      <c r="L353" s="120" t="e">
        <f>#REF!*#REF!</f>
        <v>#REF!</v>
      </c>
      <c r="M353" s="120"/>
      <c r="N353" s="119"/>
      <c r="O353" s="115"/>
      <c r="P353" s="115"/>
    </row>
    <row r="354" spans="1:16" ht="126" x14ac:dyDescent="0.35">
      <c r="A354" s="119" t="s">
        <v>1558</v>
      </c>
      <c r="B354" s="115"/>
      <c r="C354" s="115"/>
      <c r="D354" s="115"/>
      <c r="E354" s="115" t="str">
        <f t="shared" si="10"/>
        <v/>
      </c>
      <c r="F354" s="115" t="str">
        <f t="shared" si="11"/>
        <v/>
      </c>
      <c r="G354" s="114"/>
      <c r="H354" s="134" t="s">
        <v>1902</v>
      </c>
      <c r="I354" s="118">
        <v>1</v>
      </c>
      <c r="J354" s="119" t="s">
        <v>1575</v>
      </c>
      <c r="K354" s="120">
        <v>210</v>
      </c>
      <c r="L354" s="120" t="e">
        <f>#REF!*#REF!</f>
        <v>#REF!</v>
      </c>
      <c r="M354" s="120"/>
      <c r="N354" s="119"/>
      <c r="O354" s="115"/>
      <c r="P354" s="115"/>
    </row>
    <row r="355" spans="1:16" ht="182" x14ac:dyDescent="0.35">
      <c r="A355" s="119" t="s">
        <v>1558</v>
      </c>
      <c r="B355" s="115"/>
      <c r="C355" s="115"/>
      <c r="D355" s="115"/>
      <c r="E355" s="115" t="str">
        <f t="shared" si="10"/>
        <v/>
      </c>
      <c r="F355" s="115" t="str">
        <f t="shared" si="11"/>
        <v/>
      </c>
      <c r="G355" s="114"/>
      <c r="H355" s="134" t="s">
        <v>1918</v>
      </c>
      <c r="I355" s="118">
        <v>1</v>
      </c>
      <c r="J355" s="119" t="s">
        <v>1575</v>
      </c>
      <c r="K355" s="120">
        <v>210</v>
      </c>
      <c r="L355" s="120" t="e">
        <f>#REF!*#REF!</f>
        <v>#REF!</v>
      </c>
      <c r="M355" s="120"/>
      <c r="N355" s="119"/>
      <c r="O355" s="115"/>
      <c r="P355" s="115"/>
    </row>
    <row r="356" spans="1:16" ht="126" x14ac:dyDescent="0.35">
      <c r="A356" s="119" t="s">
        <v>1823</v>
      </c>
      <c r="B356" s="115" t="s">
        <v>1889</v>
      </c>
      <c r="C356" s="115"/>
      <c r="D356" s="115" t="s">
        <v>1889</v>
      </c>
      <c r="E356" s="115" t="str">
        <f t="shared" si="10"/>
        <v>08</v>
      </c>
      <c r="F356" s="115" t="str">
        <f t="shared" si="11"/>
        <v>062</v>
      </c>
      <c r="G356" s="114"/>
      <c r="H356" s="134" t="s">
        <v>1904</v>
      </c>
      <c r="I356" s="118">
        <v>20</v>
      </c>
      <c r="J356" s="119" t="s">
        <v>1575</v>
      </c>
      <c r="K356" s="120">
        <v>78</v>
      </c>
      <c r="L356" s="120" t="e">
        <f>#REF!*#REF!</f>
        <v>#REF!</v>
      </c>
      <c r="M356" s="120"/>
      <c r="N356" s="119"/>
      <c r="O356" s="115"/>
      <c r="P356" s="115"/>
    </row>
    <row r="357" spans="1:16" ht="112" x14ac:dyDescent="0.35">
      <c r="A357" s="119" t="s">
        <v>1558</v>
      </c>
      <c r="B357" s="115"/>
      <c r="C357" s="115"/>
      <c r="D357" s="115"/>
      <c r="E357" s="115" t="str">
        <f t="shared" si="10"/>
        <v/>
      </c>
      <c r="F357" s="115" t="str">
        <f t="shared" si="11"/>
        <v/>
      </c>
      <c r="G357" s="114"/>
      <c r="H357" s="134" t="s">
        <v>1853</v>
      </c>
      <c r="I357" s="118">
        <v>5</v>
      </c>
      <c r="J357" s="119" t="s">
        <v>1575</v>
      </c>
      <c r="K357" s="120">
        <v>160</v>
      </c>
      <c r="L357" s="120" t="e">
        <f>#REF!*#REF!</f>
        <v>#REF!</v>
      </c>
      <c r="M357" s="120"/>
      <c r="N357" s="119"/>
      <c r="O357" s="115"/>
      <c r="P357" s="115"/>
    </row>
    <row r="358" spans="1:16" ht="140" x14ac:dyDescent="0.35">
      <c r="A358" s="119" t="s">
        <v>1823</v>
      </c>
      <c r="B358" s="115" t="s">
        <v>1869</v>
      </c>
      <c r="C358" s="115"/>
      <c r="D358" s="115" t="s">
        <v>1869</v>
      </c>
      <c r="E358" s="115" t="str">
        <f t="shared" si="10"/>
        <v>08</v>
      </c>
      <c r="F358" s="115" t="str">
        <f t="shared" si="11"/>
        <v>069</v>
      </c>
      <c r="G358" s="114"/>
      <c r="H358" s="134" t="s">
        <v>1919</v>
      </c>
      <c r="I358" s="118">
        <v>1</v>
      </c>
      <c r="J358" s="119" t="s">
        <v>1575</v>
      </c>
      <c r="K358" s="120">
        <v>283</v>
      </c>
      <c r="L358" s="120" t="e">
        <f>#REF!*#REF!</f>
        <v>#REF!</v>
      </c>
      <c r="M358" s="120"/>
      <c r="N358" s="119"/>
      <c r="O358" s="115"/>
      <c r="P358" s="115"/>
    </row>
    <row r="359" spans="1:16" ht="112" x14ac:dyDescent="0.35">
      <c r="A359" s="119" t="s">
        <v>1558</v>
      </c>
      <c r="B359" s="115"/>
      <c r="C359" s="115"/>
      <c r="D359" s="115"/>
      <c r="E359" s="115" t="str">
        <f t="shared" si="10"/>
        <v/>
      </c>
      <c r="F359" s="115" t="str">
        <f t="shared" si="11"/>
        <v/>
      </c>
      <c r="G359" s="114"/>
      <c r="H359" s="134" t="s">
        <v>1920</v>
      </c>
      <c r="I359" s="118">
        <v>1</v>
      </c>
      <c r="J359" s="119" t="s">
        <v>1575</v>
      </c>
      <c r="K359" s="120">
        <v>1000</v>
      </c>
      <c r="L359" s="120" t="e">
        <f>#REF!*#REF!</f>
        <v>#REF!</v>
      </c>
      <c r="M359" s="120"/>
      <c r="N359" s="119"/>
      <c r="O359" s="115"/>
      <c r="P359" s="115"/>
    </row>
    <row r="360" spans="1:16" ht="140" x14ac:dyDescent="0.35">
      <c r="A360" s="119" t="s">
        <v>1823</v>
      </c>
      <c r="B360" s="115" t="s">
        <v>1906</v>
      </c>
      <c r="C360" s="115"/>
      <c r="D360" s="115" t="s">
        <v>1906</v>
      </c>
      <c r="E360" s="115" t="str">
        <f t="shared" si="10"/>
        <v>08</v>
      </c>
      <c r="F360" s="115" t="str">
        <f t="shared" si="11"/>
        <v>069</v>
      </c>
      <c r="G360" s="114"/>
      <c r="H360" s="134" t="s">
        <v>1921</v>
      </c>
      <c r="I360" s="118">
        <v>3</v>
      </c>
      <c r="J360" s="119" t="s">
        <v>1575</v>
      </c>
      <c r="K360" s="120">
        <v>148</v>
      </c>
      <c r="L360" s="120" t="e">
        <f>#REF!*#REF!</f>
        <v>#REF!</v>
      </c>
      <c r="M360" s="120"/>
      <c r="N360" s="119"/>
      <c r="O360" s="115"/>
      <c r="P360" s="115"/>
    </row>
    <row r="361" spans="1:16" ht="126" x14ac:dyDescent="0.35">
      <c r="A361" s="119" t="s">
        <v>1823</v>
      </c>
      <c r="B361" s="115" t="s">
        <v>1908</v>
      </c>
      <c r="C361" s="115"/>
      <c r="D361" s="115" t="s">
        <v>1908</v>
      </c>
      <c r="E361" s="115" t="str">
        <f t="shared" si="10"/>
        <v>08</v>
      </c>
      <c r="F361" s="115" t="str">
        <f t="shared" si="11"/>
        <v>069</v>
      </c>
      <c r="G361" s="114"/>
      <c r="H361" s="134" t="s">
        <v>1922</v>
      </c>
      <c r="I361" s="118">
        <v>3</v>
      </c>
      <c r="J361" s="119" t="s">
        <v>1575</v>
      </c>
      <c r="K361" s="120">
        <v>172</v>
      </c>
      <c r="L361" s="120" t="e">
        <f>#REF!*#REF!</f>
        <v>#REF!</v>
      </c>
      <c r="M361" s="120"/>
      <c r="N361" s="119"/>
      <c r="O361" s="115"/>
      <c r="P361" s="115"/>
    </row>
    <row r="362" spans="1:16" ht="154" x14ac:dyDescent="0.35">
      <c r="A362" s="119" t="s">
        <v>1558</v>
      </c>
      <c r="B362" s="115"/>
      <c r="C362" s="115"/>
      <c r="D362" s="115"/>
      <c r="E362" s="115" t="str">
        <f t="shared" si="10"/>
        <v/>
      </c>
      <c r="F362" s="115" t="str">
        <f t="shared" si="11"/>
        <v/>
      </c>
      <c r="G362" s="114"/>
      <c r="H362" s="134" t="s">
        <v>1910</v>
      </c>
      <c r="I362" s="118">
        <v>1</v>
      </c>
      <c r="J362" s="119" t="s">
        <v>1575</v>
      </c>
      <c r="K362" s="120">
        <v>400</v>
      </c>
      <c r="L362" s="120" t="e">
        <f>#REF!*#REF!</f>
        <v>#REF!</v>
      </c>
      <c r="M362" s="120"/>
      <c r="N362" s="119"/>
      <c r="O362" s="115"/>
      <c r="P362" s="115"/>
    </row>
    <row r="363" spans="1:16" ht="72.5" x14ac:dyDescent="0.35">
      <c r="A363" s="119"/>
      <c r="B363" s="115"/>
      <c r="C363" s="115"/>
      <c r="D363" s="115"/>
      <c r="E363" s="115" t="str">
        <f t="shared" si="10"/>
        <v/>
      </c>
      <c r="F363" s="115" t="str">
        <f t="shared" si="11"/>
        <v/>
      </c>
      <c r="G363" s="114" t="s">
        <v>1815</v>
      </c>
      <c r="H363" s="133" t="s">
        <v>709</v>
      </c>
      <c r="I363" s="118"/>
      <c r="J363" s="119"/>
      <c r="K363" s="120"/>
      <c r="L363" s="120"/>
      <c r="M363" s="120"/>
      <c r="N363" s="119"/>
      <c r="O363" s="115"/>
      <c r="P363" s="115"/>
    </row>
    <row r="364" spans="1:16" ht="409.5" x14ac:dyDescent="0.35">
      <c r="A364" s="119" t="s">
        <v>1558</v>
      </c>
      <c r="B364" s="115"/>
      <c r="C364" s="115"/>
      <c r="D364" s="115"/>
      <c r="E364" s="115" t="str">
        <f t="shared" si="10"/>
        <v/>
      </c>
      <c r="F364" s="115" t="str">
        <f t="shared" si="11"/>
        <v/>
      </c>
      <c r="G364" s="114"/>
      <c r="H364" s="134" t="s">
        <v>1923</v>
      </c>
      <c r="I364" s="118">
        <v>1</v>
      </c>
      <c r="J364" s="119" t="s">
        <v>1575</v>
      </c>
      <c r="K364" s="120">
        <v>8000</v>
      </c>
      <c r="L364" s="120" t="e">
        <f>#REF!*#REF!</f>
        <v>#REF!</v>
      </c>
      <c r="M364" s="120"/>
      <c r="N364" s="119"/>
      <c r="O364" s="115"/>
      <c r="P364" s="115"/>
    </row>
    <row r="365" spans="1:16" ht="266" x14ac:dyDescent="0.35">
      <c r="A365" s="119" t="s">
        <v>1558</v>
      </c>
      <c r="B365" s="115"/>
      <c r="C365" s="115"/>
      <c r="D365" s="115"/>
      <c r="E365" s="115" t="str">
        <f t="shared" si="10"/>
        <v/>
      </c>
      <c r="F365" s="115" t="str">
        <f t="shared" si="11"/>
        <v/>
      </c>
      <c r="G365" s="114"/>
      <c r="H365" s="134" t="s">
        <v>1924</v>
      </c>
      <c r="I365" s="118">
        <v>1</v>
      </c>
      <c r="J365" s="119" t="s">
        <v>1575</v>
      </c>
      <c r="K365" s="120">
        <v>350</v>
      </c>
      <c r="L365" s="120" t="e">
        <f>#REF!*#REF!</f>
        <v>#REF!</v>
      </c>
      <c r="M365" s="120"/>
      <c r="N365" s="119"/>
      <c r="O365" s="115"/>
      <c r="P365" s="115"/>
    </row>
    <row r="366" spans="1:16" ht="126" x14ac:dyDescent="0.35">
      <c r="A366" s="119" t="s">
        <v>1823</v>
      </c>
      <c r="B366" s="115" t="s">
        <v>1916</v>
      </c>
      <c r="C366" s="115"/>
      <c r="D366" s="115" t="s">
        <v>1916</v>
      </c>
      <c r="E366" s="115" t="str">
        <f t="shared" si="10"/>
        <v>08</v>
      </c>
      <c r="F366" s="115" t="str">
        <f t="shared" si="11"/>
        <v>062</v>
      </c>
      <c r="G366" s="114"/>
      <c r="H366" s="134" t="s">
        <v>1917</v>
      </c>
      <c r="I366" s="118">
        <v>5</v>
      </c>
      <c r="J366" s="119" t="s">
        <v>1575</v>
      </c>
      <c r="K366" s="120">
        <v>280</v>
      </c>
      <c r="L366" s="120" t="e">
        <f>#REF!*#REF!</f>
        <v>#REF!</v>
      </c>
      <c r="M366" s="120"/>
      <c r="N366" s="119"/>
      <c r="O366" s="115"/>
      <c r="P366" s="115"/>
    </row>
    <row r="367" spans="1:16" ht="126" x14ac:dyDescent="0.35">
      <c r="A367" s="119" t="s">
        <v>1823</v>
      </c>
      <c r="B367" s="115" t="s">
        <v>1900</v>
      </c>
      <c r="C367" s="115"/>
      <c r="D367" s="115" t="s">
        <v>1900</v>
      </c>
      <c r="E367" s="115" t="str">
        <f t="shared" si="10"/>
        <v>08</v>
      </c>
      <c r="F367" s="115" t="str">
        <f t="shared" si="11"/>
        <v>069</v>
      </c>
      <c r="G367" s="114"/>
      <c r="H367" s="134" t="s">
        <v>1901</v>
      </c>
      <c r="I367" s="118">
        <v>3</v>
      </c>
      <c r="J367" s="119" t="s">
        <v>1575</v>
      </c>
      <c r="K367" s="120">
        <v>72</v>
      </c>
      <c r="L367" s="120" t="e">
        <f>#REF!*#REF!</f>
        <v>#REF!</v>
      </c>
      <c r="M367" s="120"/>
      <c r="N367" s="119"/>
      <c r="O367" s="115"/>
      <c r="P367" s="115"/>
    </row>
    <row r="368" spans="1:16" ht="126" x14ac:dyDescent="0.35">
      <c r="A368" s="119" t="s">
        <v>1558</v>
      </c>
      <c r="B368" s="115"/>
      <c r="C368" s="115"/>
      <c r="D368" s="115"/>
      <c r="E368" s="115" t="str">
        <f t="shared" si="10"/>
        <v/>
      </c>
      <c r="F368" s="115" t="str">
        <f t="shared" si="11"/>
        <v/>
      </c>
      <c r="G368" s="114"/>
      <c r="H368" s="134" t="s">
        <v>1925</v>
      </c>
      <c r="I368" s="118">
        <v>1</v>
      </c>
      <c r="J368" s="119" t="s">
        <v>1575</v>
      </c>
      <c r="K368" s="120">
        <v>1000</v>
      </c>
      <c r="L368" s="120" t="e">
        <f>#REF!*#REF!</f>
        <v>#REF!</v>
      </c>
      <c r="M368" s="120"/>
      <c r="N368" s="119"/>
      <c r="O368" s="115"/>
      <c r="P368" s="115"/>
    </row>
    <row r="369" spans="1:16" ht="126" x14ac:dyDescent="0.35">
      <c r="A369" s="119" t="s">
        <v>1558</v>
      </c>
      <c r="B369" s="115"/>
      <c r="C369" s="115"/>
      <c r="D369" s="115"/>
      <c r="E369" s="115" t="str">
        <f t="shared" si="10"/>
        <v/>
      </c>
      <c r="F369" s="115" t="str">
        <f t="shared" si="11"/>
        <v/>
      </c>
      <c r="G369" s="114"/>
      <c r="H369" s="134" t="s">
        <v>1926</v>
      </c>
      <c r="I369" s="118">
        <v>1</v>
      </c>
      <c r="J369" s="119" t="s">
        <v>1575</v>
      </c>
      <c r="K369" s="120">
        <v>800</v>
      </c>
      <c r="L369" s="120" t="e">
        <f>#REF!*#REF!</f>
        <v>#REF!</v>
      </c>
      <c r="M369" s="120"/>
      <c r="N369" s="119"/>
      <c r="O369" s="115"/>
      <c r="P369" s="115"/>
    </row>
    <row r="370" spans="1:16" ht="126" x14ac:dyDescent="0.35">
      <c r="A370" s="119" t="s">
        <v>1823</v>
      </c>
      <c r="B370" s="115" t="s">
        <v>1889</v>
      </c>
      <c r="C370" s="115"/>
      <c r="D370" s="115" t="s">
        <v>1889</v>
      </c>
      <c r="E370" s="115" t="str">
        <f t="shared" si="10"/>
        <v>08</v>
      </c>
      <c r="F370" s="115" t="str">
        <f t="shared" si="11"/>
        <v>062</v>
      </c>
      <c r="G370" s="114"/>
      <c r="H370" s="134" t="s">
        <v>1904</v>
      </c>
      <c r="I370" s="118">
        <v>40</v>
      </c>
      <c r="J370" s="119" t="s">
        <v>1575</v>
      </c>
      <c r="K370" s="120">
        <v>78</v>
      </c>
      <c r="L370" s="120" t="e">
        <f>#REF!*#REF!</f>
        <v>#REF!</v>
      </c>
      <c r="M370" s="120"/>
      <c r="N370" s="119"/>
      <c r="O370" s="115"/>
      <c r="P370" s="115"/>
    </row>
    <row r="371" spans="1:16" ht="140" x14ac:dyDescent="0.35">
      <c r="A371" s="119" t="s">
        <v>1558</v>
      </c>
      <c r="B371" s="115"/>
      <c r="C371" s="115"/>
      <c r="D371" s="115"/>
      <c r="E371" s="115" t="str">
        <f t="shared" si="10"/>
        <v/>
      </c>
      <c r="F371" s="115" t="str">
        <f t="shared" si="11"/>
        <v/>
      </c>
      <c r="G371" s="114"/>
      <c r="H371" s="134" t="s">
        <v>1913</v>
      </c>
      <c r="I371" s="118">
        <v>25</v>
      </c>
      <c r="J371" s="119" t="s">
        <v>1575</v>
      </c>
      <c r="K371" s="120">
        <v>140</v>
      </c>
      <c r="L371" s="120" t="e">
        <f>#REF!*#REF!</f>
        <v>#REF!</v>
      </c>
      <c r="M371" s="120"/>
      <c r="N371" s="119"/>
      <c r="O371" s="115"/>
      <c r="P371" s="115"/>
    </row>
    <row r="372" spans="1:16" ht="112" x14ac:dyDescent="0.35">
      <c r="A372" s="119" t="s">
        <v>1558</v>
      </c>
      <c r="B372" s="115"/>
      <c r="C372" s="115"/>
      <c r="D372" s="115"/>
      <c r="E372" s="115" t="str">
        <f t="shared" si="10"/>
        <v/>
      </c>
      <c r="F372" s="115" t="str">
        <f t="shared" si="11"/>
        <v/>
      </c>
      <c r="G372" s="114"/>
      <c r="H372" s="134" t="s">
        <v>1853</v>
      </c>
      <c r="I372" s="118">
        <v>20</v>
      </c>
      <c r="J372" s="119" t="s">
        <v>1575</v>
      </c>
      <c r="K372" s="120">
        <v>160</v>
      </c>
      <c r="L372" s="120" t="e">
        <f>#REF!*#REF!</f>
        <v>#REF!</v>
      </c>
      <c r="M372" s="120"/>
      <c r="N372" s="119"/>
      <c r="O372" s="115"/>
      <c r="P372" s="115"/>
    </row>
    <row r="373" spans="1:16" ht="126" x14ac:dyDescent="0.35">
      <c r="A373" s="119" t="s">
        <v>1823</v>
      </c>
      <c r="B373" s="115" t="s">
        <v>1927</v>
      </c>
      <c r="C373" s="115"/>
      <c r="D373" s="115" t="s">
        <v>1927</v>
      </c>
      <c r="E373" s="115" t="str">
        <f t="shared" si="10"/>
        <v>08</v>
      </c>
      <c r="F373" s="115" t="str">
        <f t="shared" si="11"/>
        <v>062</v>
      </c>
      <c r="G373" s="114"/>
      <c r="H373" s="134" t="s">
        <v>1928</v>
      </c>
      <c r="I373" s="118">
        <v>5</v>
      </c>
      <c r="J373" s="119" t="s">
        <v>1575</v>
      </c>
      <c r="K373" s="120">
        <v>209</v>
      </c>
      <c r="L373" s="120" t="e">
        <f>#REF!*#REF!</f>
        <v>#REF!</v>
      </c>
      <c r="M373" s="120"/>
      <c r="N373" s="119"/>
      <c r="O373" s="115"/>
      <c r="P373" s="115"/>
    </row>
    <row r="374" spans="1:16" ht="126" x14ac:dyDescent="0.35">
      <c r="A374" s="119" t="s">
        <v>1823</v>
      </c>
      <c r="B374" s="115" t="s">
        <v>1929</v>
      </c>
      <c r="C374" s="115"/>
      <c r="D374" s="115" t="s">
        <v>1929</v>
      </c>
      <c r="E374" s="115" t="str">
        <f t="shared" si="10"/>
        <v>08</v>
      </c>
      <c r="F374" s="115" t="str">
        <f t="shared" si="11"/>
        <v>062</v>
      </c>
      <c r="G374" s="114"/>
      <c r="H374" s="134" t="s">
        <v>1930</v>
      </c>
      <c r="I374" s="118">
        <v>10</v>
      </c>
      <c r="J374" s="119" t="s">
        <v>1575</v>
      </c>
      <c r="K374" s="120">
        <v>248</v>
      </c>
      <c r="L374" s="120" t="e">
        <f>#REF!*#REF!</f>
        <v>#REF!</v>
      </c>
      <c r="M374" s="120"/>
      <c r="N374" s="119"/>
      <c r="O374" s="115"/>
      <c r="P374" s="115"/>
    </row>
    <row r="375" spans="1:16" ht="112" x14ac:dyDescent="0.35">
      <c r="A375" s="119" t="s">
        <v>1558</v>
      </c>
      <c r="B375" s="115"/>
      <c r="C375" s="115"/>
      <c r="D375" s="115"/>
      <c r="E375" s="115" t="str">
        <f t="shared" si="10"/>
        <v/>
      </c>
      <c r="F375" s="115" t="str">
        <f t="shared" si="11"/>
        <v/>
      </c>
      <c r="G375" s="114"/>
      <c r="H375" s="134" t="s">
        <v>1931</v>
      </c>
      <c r="I375" s="118">
        <v>10</v>
      </c>
      <c r="J375" s="119" t="s">
        <v>1575</v>
      </c>
      <c r="K375" s="120">
        <v>320</v>
      </c>
      <c r="L375" s="120" t="e">
        <f>#REF!*#REF!</f>
        <v>#REF!</v>
      </c>
      <c r="M375" s="120"/>
      <c r="N375" s="119"/>
      <c r="O375" s="115"/>
      <c r="P375" s="115"/>
    </row>
    <row r="376" spans="1:16" ht="126" x14ac:dyDescent="0.35">
      <c r="A376" s="119" t="s">
        <v>1823</v>
      </c>
      <c r="B376" s="115" t="s">
        <v>1932</v>
      </c>
      <c r="C376" s="115"/>
      <c r="D376" s="115" t="s">
        <v>1932</v>
      </c>
      <c r="E376" s="115" t="str">
        <f t="shared" si="10"/>
        <v>08</v>
      </c>
      <c r="F376" s="115" t="str">
        <f t="shared" si="11"/>
        <v>062</v>
      </c>
      <c r="G376" s="114"/>
      <c r="H376" s="134" t="s">
        <v>1933</v>
      </c>
      <c r="I376" s="118">
        <v>5</v>
      </c>
      <c r="J376" s="119" t="s">
        <v>1575</v>
      </c>
      <c r="K376" s="120">
        <v>363</v>
      </c>
      <c r="L376" s="120" t="e">
        <f>#REF!*#REF!</f>
        <v>#REF!</v>
      </c>
      <c r="M376" s="120"/>
      <c r="N376" s="119"/>
      <c r="O376" s="115"/>
      <c r="P376" s="115"/>
    </row>
    <row r="377" spans="1:16" ht="112" x14ac:dyDescent="0.35">
      <c r="A377" s="119" t="s">
        <v>1558</v>
      </c>
      <c r="B377" s="115"/>
      <c r="C377" s="115"/>
      <c r="D377" s="115"/>
      <c r="E377" s="115" t="str">
        <f t="shared" si="10"/>
        <v/>
      </c>
      <c r="F377" s="115" t="str">
        <f t="shared" si="11"/>
        <v/>
      </c>
      <c r="G377" s="114"/>
      <c r="H377" s="134" t="s">
        <v>1914</v>
      </c>
      <c r="I377" s="118">
        <v>15</v>
      </c>
      <c r="J377" s="119" t="s">
        <v>1575</v>
      </c>
      <c r="K377" s="120">
        <v>230</v>
      </c>
      <c r="L377" s="120" t="e">
        <f>#REF!*#REF!</f>
        <v>#REF!</v>
      </c>
      <c r="M377" s="120"/>
      <c r="N377" s="119"/>
      <c r="O377" s="115"/>
      <c r="P377" s="115"/>
    </row>
    <row r="378" spans="1:16" ht="140" x14ac:dyDescent="0.35">
      <c r="A378" s="119" t="s">
        <v>1823</v>
      </c>
      <c r="B378" s="115" t="s">
        <v>1869</v>
      </c>
      <c r="C378" s="115"/>
      <c r="D378" s="115" t="s">
        <v>1869</v>
      </c>
      <c r="E378" s="115" t="str">
        <f t="shared" si="10"/>
        <v>08</v>
      </c>
      <c r="F378" s="115" t="str">
        <f t="shared" si="11"/>
        <v>069</v>
      </c>
      <c r="G378" s="114"/>
      <c r="H378" s="134" t="s">
        <v>1919</v>
      </c>
      <c r="I378" s="118">
        <v>1</v>
      </c>
      <c r="J378" s="119" t="s">
        <v>1575</v>
      </c>
      <c r="K378" s="120">
        <v>283</v>
      </c>
      <c r="L378" s="120" t="e">
        <f>#REF!*#REF!</f>
        <v>#REF!</v>
      </c>
      <c r="M378" s="120"/>
      <c r="N378" s="119"/>
      <c r="O378" s="115"/>
      <c r="P378" s="115"/>
    </row>
    <row r="379" spans="1:16" ht="154" x14ac:dyDescent="0.35">
      <c r="A379" s="119" t="s">
        <v>1823</v>
      </c>
      <c r="B379" s="115" t="s">
        <v>1906</v>
      </c>
      <c r="C379" s="115"/>
      <c r="D379" s="115" t="s">
        <v>1906</v>
      </c>
      <c r="E379" s="115" t="str">
        <f t="shared" si="10"/>
        <v>08</v>
      </c>
      <c r="F379" s="115" t="str">
        <f t="shared" si="11"/>
        <v>069</v>
      </c>
      <c r="G379" s="114"/>
      <c r="H379" s="134" t="s">
        <v>1934</v>
      </c>
      <c r="I379" s="134">
        <v>3</v>
      </c>
      <c r="J379" s="119" t="s">
        <v>1575</v>
      </c>
      <c r="K379" s="120">
        <v>148</v>
      </c>
      <c r="L379" s="120" t="e">
        <f>#REF!*#REF!</f>
        <v>#REF!</v>
      </c>
      <c r="M379" s="120"/>
      <c r="N379" s="119"/>
      <c r="O379" s="115"/>
      <c r="P379" s="115"/>
    </row>
    <row r="380" spans="1:16" ht="126" x14ac:dyDescent="0.35">
      <c r="A380" s="119" t="s">
        <v>1823</v>
      </c>
      <c r="B380" s="115" t="s">
        <v>1908</v>
      </c>
      <c r="C380" s="115"/>
      <c r="D380" s="115" t="s">
        <v>1908</v>
      </c>
      <c r="E380" s="115" t="str">
        <f t="shared" si="10"/>
        <v>08</v>
      </c>
      <c r="F380" s="115" t="str">
        <f t="shared" si="11"/>
        <v>069</v>
      </c>
      <c r="G380" s="114"/>
      <c r="H380" s="134" t="s">
        <v>1935</v>
      </c>
      <c r="I380" s="134">
        <v>3</v>
      </c>
      <c r="J380" s="119" t="s">
        <v>1575</v>
      </c>
      <c r="K380" s="120">
        <v>172</v>
      </c>
      <c r="L380" s="120" t="e">
        <f>#REF!*#REF!</f>
        <v>#REF!</v>
      </c>
      <c r="M380" s="120"/>
      <c r="N380" s="119"/>
      <c r="O380" s="115"/>
      <c r="P380" s="115"/>
    </row>
    <row r="381" spans="1:16" ht="87" x14ac:dyDescent="0.35">
      <c r="A381" s="119"/>
      <c r="B381" s="115"/>
      <c r="C381" s="115"/>
      <c r="D381" s="115"/>
      <c r="E381" s="115" t="str">
        <f t="shared" si="10"/>
        <v/>
      </c>
      <c r="F381" s="115" t="str">
        <f t="shared" si="11"/>
        <v/>
      </c>
      <c r="G381" s="114" t="s">
        <v>1815</v>
      </c>
      <c r="H381" s="133" t="s">
        <v>710</v>
      </c>
      <c r="I381" s="134"/>
      <c r="J381" s="119"/>
      <c r="K381" s="120"/>
      <c r="L381" s="120"/>
      <c r="M381" s="120"/>
      <c r="N381" s="119"/>
      <c r="O381" s="115"/>
      <c r="P381" s="115"/>
    </row>
    <row r="382" spans="1:16" ht="409.5" x14ac:dyDescent="0.35">
      <c r="A382" s="119" t="s">
        <v>1558</v>
      </c>
      <c r="B382" s="115"/>
      <c r="C382" s="115"/>
      <c r="D382" s="115"/>
      <c r="E382" s="115" t="str">
        <f t="shared" si="10"/>
        <v/>
      </c>
      <c r="F382" s="115" t="str">
        <f t="shared" si="11"/>
        <v/>
      </c>
      <c r="G382" s="114"/>
      <c r="H382" s="134" t="s">
        <v>1936</v>
      </c>
      <c r="I382" s="134">
        <v>1</v>
      </c>
      <c r="J382" s="119" t="s">
        <v>1575</v>
      </c>
      <c r="K382" s="120">
        <v>32000</v>
      </c>
      <c r="L382" s="120" t="e">
        <f>#REF!*#REF!</f>
        <v>#REF!</v>
      </c>
      <c r="M382" s="120"/>
      <c r="N382" s="119"/>
      <c r="O382" s="115"/>
      <c r="P382" s="115"/>
    </row>
    <row r="383" spans="1:16" ht="224" x14ac:dyDescent="0.35">
      <c r="A383" s="119" t="s">
        <v>1558</v>
      </c>
      <c r="B383" s="115"/>
      <c r="C383" s="115"/>
      <c r="D383" s="115"/>
      <c r="E383" s="115" t="str">
        <f t="shared" si="10"/>
        <v/>
      </c>
      <c r="F383" s="115" t="str">
        <f t="shared" si="11"/>
        <v/>
      </c>
      <c r="G383" s="114"/>
      <c r="H383" s="134" t="s">
        <v>1937</v>
      </c>
      <c r="I383" s="134">
        <v>5</v>
      </c>
      <c r="J383" s="119" t="s">
        <v>1575</v>
      </c>
      <c r="K383" s="120">
        <v>270</v>
      </c>
      <c r="L383" s="120" t="e">
        <f>#REF!*#REF!</f>
        <v>#REF!</v>
      </c>
      <c r="M383" s="120"/>
      <c r="N383" s="119"/>
      <c r="O383" s="115"/>
      <c r="P383" s="115"/>
    </row>
    <row r="384" spans="1:16" ht="126" x14ac:dyDescent="0.35">
      <c r="A384" s="119" t="s">
        <v>1823</v>
      </c>
      <c r="B384" s="115" t="s">
        <v>1908</v>
      </c>
      <c r="C384" s="115"/>
      <c r="D384" s="115" t="s">
        <v>1908</v>
      </c>
      <c r="E384" s="115" t="str">
        <f t="shared" si="10"/>
        <v>08</v>
      </c>
      <c r="F384" s="115" t="str">
        <f t="shared" si="11"/>
        <v>069</v>
      </c>
      <c r="G384" s="114"/>
      <c r="H384" s="134" t="s">
        <v>1938</v>
      </c>
      <c r="I384" s="134">
        <v>12</v>
      </c>
      <c r="J384" s="119" t="s">
        <v>1575</v>
      </c>
      <c r="K384" s="120">
        <v>172</v>
      </c>
      <c r="L384" s="120" t="e">
        <f>#REF!*#REF!</f>
        <v>#REF!</v>
      </c>
      <c r="M384" s="120"/>
      <c r="N384" s="119"/>
      <c r="O384" s="115"/>
      <c r="P384" s="115"/>
    </row>
    <row r="385" spans="1:16" ht="154" x14ac:dyDescent="0.35">
      <c r="A385" s="119" t="s">
        <v>1823</v>
      </c>
      <c r="B385" s="115" t="s">
        <v>1906</v>
      </c>
      <c r="C385" s="115"/>
      <c r="D385" s="115" t="s">
        <v>1906</v>
      </c>
      <c r="E385" s="115" t="str">
        <f t="shared" si="10"/>
        <v>08</v>
      </c>
      <c r="F385" s="115" t="str">
        <f t="shared" si="11"/>
        <v>069</v>
      </c>
      <c r="G385" s="114"/>
      <c r="H385" s="134" t="s">
        <v>1939</v>
      </c>
      <c r="I385" s="134">
        <v>12</v>
      </c>
      <c r="J385" s="119" t="s">
        <v>1575</v>
      </c>
      <c r="K385" s="120">
        <v>148</v>
      </c>
      <c r="L385" s="120" t="e">
        <f>#REF!*#REF!</f>
        <v>#REF!</v>
      </c>
      <c r="M385" s="120"/>
      <c r="N385" s="119"/>
      <c r="O385" s="115"/>
      <c r="P385" s="115"/>
    </row>
    <row r="386" spans="1:16" ht="140" x14ac:dyDescent="0.35">
      <c r="A386" s="119" t="s">
        <v>1823</v>
      </c>
      <c r="B386" s="115" t="s">
        <v>1869</v>
      </c>
      <c r="C386" s="115"/>
      <c r="D386" s="115" t="s">
        <v>1869</v>
      </c>
      <c r="E386" s="115" t="str">
        <f t="shared" si="10"/>
        <v>08</v>
      </c>
      <c r="F386" s="115" t="str">
        <f t="shared" si="11"/>
        <v>069</v>
      </c>
      <c r="G386" s="114"/>
      <c r="H386" s="134" t="s">
        <v>1919</v>
      </c>
      <c r="I386" s="134">
        <v>2</v>
      </c>
      <c r="J386" s="119" t="s">
        <v>1575</v>
      </c>
      <c r="K386" s="120">
        <v>283</v>
      </c>
      <c r="L386" s="120" t="e">
        <f>#REF!*#REF!</f>
        <v>#REF!</v>
      </c>
      <c r="M386" s="120"/>
      <c r="N386" s="119"/>
      <c r="O386" s="115"/>
      <c r="P386" s="115"/>
    </row>
    <row r="387" spans="1:16" ht="126" x14ac:dyDescent="0.35">
      <c r="A387" s="119" t="s">
        <v>1558</v>
      </c>
      <c r="B387" s="115"/>
      <c r="C387" s="115"/>
      <c r="D387" s="115"/>
      <c r="E387" s="115" t="str">
        <f t="shared" si="10"/>
        <v/>
      </c>
      <c r="F387" s="115" t="str">
        <f t="shared" si="11"/>
        <v/>
      </c>
      <c r="G387" s="114"/>
      <c r="H387" s="134" t="s">
        <v>1925</v>
      </c>
      <c r="I387" s="134">
        <v>2</v>
      </c>
      <c r="J387" s="119" t="s">
        <v>1575</v>
      </c>
      <c r="K387" s="120">
        <v>1000</v>
      </c>
      <c r="L387" s="120" t="e">
        <f>#REF!*#REF!</f>
        <v>#REF!</v>
      </c>
      <c r="M387" s="120"/>
      <c r="N387" s="119"/>
      <c r="O387" s="115"/>
      <c r="P387" s="115"/>
    </row>
    <row r="388" spans="1:16" ht="336" x14ac:dyDescent="0.35">
      <c r="A388" s="119" t="s">
        <v>1558</v>
      </c>
      <c r="B388" s="115"/>
      <c r="C388" s="115"/>
      <c r="D388" s="115"/>
      <c r="E388" s="115" t="str">
        <f t="shared" si="10"/>
        <v/>
      </c>
      <c r="F388" s="115" t="str">
        <f t="shared" si="11"/>
        <v/>
      </c>
      <c r="G388" s="114"/>
      <c r="H388" s="134" t="s">
        <v>1940</v>
      </c>
      <c r="I388" s="134">
        <v>5</v>
      </c>
      <c r="J388" s="119" t="s">
        <v>1575</v>
      </c>
      <c r="K388" s="120">
        <v>400</v>
      </c>
      <c r="L388" s="120" t="e">
        <f>#REF!*#REF!</f>
        <v>#REF!</v>
      </c>
      <c r="M388" s="120"/>
      <c r="N388" s="119"/>
      <c r="O388" s="115"/>
      <c r="P388" s="115"/>
    </row>
    <row r="389" spans="1:16" ht="252" x14ac:dyDescent="0.35">
      <c r="A389" s="119" t="s">
        <v>1558</v>
      </c>
      <c r="B389" s="115"/>
      <c r="C389" s="115"/>
      <c r="D389" s="115"/>
      <c r="E389" s="115" t="str">
        <f t="shared" si="10"/>
        <v/>
      </c>
      <c r="F389" s="115" t="str">
        <f t="shared" si="11"/>
        <v/>
      </c>
      <c r="G389" s="114"/>
      <c r="H389" s="134" t="s">
        <v>1941</v>
      </c>
      <c r="I389" s="134">
        <v>1</v>
      </c>
      <c r="J389" s="119" t="s">
        <v>1575</v>
      </c>
      <c r="K389" s="120">
        <v>250</v>
      </c>
      <c r="L389" s="120" t="e">
        <f>#REF!*#REF!</f>
        <v>#REF!</v>
      </c>
      <c r="M389" s="120"/>
      <c r="N389" s="119"/>
      <c r="O389" s="115"/>
      <c r="P389" s="115"/>
    </row>
    <row r="390" spans="1:16" ht="336" x14ac:dyDescent="0.35">
      <c r="A390" s="119" t="s">
        <v>1558</v>
      </c>
      <c r="B390" s="115"/>
      <c r="C390" s="115"/>
      <c r="D390" s="115"/>
      <c r="E390" s="115" t="str">
        <f t="shared" si="10"/>
        <v/>
      </c>
      <c r="F390" s="115" t="str">
        <f t="shared" si="11"/>
        <v/>
      </c>
      <c r="G390" s="114"/>
      <c r="H390" s="134" t="s">
        <v>1942</v>
      </c>
      <c r="I390" s="134">
        <v>15</v>
      </c>
      <c r="J390" s="119" t="s">
        <v>1575</v>
      </c>
      <c r="K390" s="120">
        <v>210</v>
      </c>
      <c r="L390" s="120" t="e">
        <f>#REF!*#REF!</f>
        <v>#REF!</v>
      </c>
      <c r="M390" s="120"/>
      <c r="N390" s="119"/>
      <c r="O390" s="115"/>
      <c r="P390" s="115"/>
    </row>
    <row r="391" spans="1:16" ht="266" x14ac:dyDescent="0.35">
      <c r="A391" s="119" t="s">
        <v>1558</v>
      </c>
      <c r="B391" s="115"/>
      <c r="C391" s="115"/>
      <c r="D391" s="115"/>
      <c r="E391" s="115" t="str">
        <f t="shared" si="10"/>
        <v/>
      </c>
      <c r="F391" s="115" t="str">
        <f t="shared" si="11"/>
        <v/>
      </c>
      <c r="G391" s="114"/>
      <c r="H391" s="134" t="s">
        <v>1943</v>
      </c>
      <c r="I391" s="134">
        <v>1</v>
      </c>
      <c r="J391" s="119" t="s">
        <v>1575</v>
      </c>
      <c r="K391" s="120">
        <v>200</v>
      </c>
      <c r="L391" s="120" t="e">
        <f>#REF!*#REF!</f>
        <v>#REF!</v>
      </c>
      <c r="M391" s="120"/>
      <c r="N391" s="119"/>
      <c r="O391" s="115"/>
      <c r="P391" s="115"/>
    </row>
    <row r="392" spans="1:16" ht="224" x14ac:dyDescent="0.35">
      <c r="A392" s="119" t="s">
        <v>1558</v>
      </c>
      <c r="B392" s="115"/>
      <c r="C392" s="115"/>
      <c r="D392" s="115"/>
      <c r="E392" s="115" t="str">
        <f t="shared" si="10"/>
        <v/>
      </c>
      <c r="F392" s="115" t="str">
        <f t="shared" si="11"/>
        <v/>
      </c>
      <c r="G392" s="114"/>
      <c r="H392" s="134" t="s">
        <v>1944</v>
      </c>
      <c r="I392" s="118">
        <v>2</v>
      </c>
      <c r="J392" s="119" t="s">
        <v>1575</v>
      </c>
      <c r="K392" s="120">
        <v>80</v>
      </c>
      <c r="L392" s="120" t="e">
        <f>#REF!*#REF!</f>
        <v>#REF!</v>
      </c>
      <c r="M392" s="120"/>
      <c r="N392" s="119"/>
      <c r="O392" s="115"/>
      <c r="P392" s="115"/>
    </row>
    <row r="393" spans="1:16" ht="336" x14ac:dyDescent="0.35">
      <c r="A393" s="119" t="s">
        <v>1558</v>
      </c>
      <c r="B393" s="115"/>
      <c r="C393" s="115"/>
      <c r="D393" s="115"/>
      <c r="E393" s="115" t="str">
        <f t="shared" si="10"/>
        <v/>
      </c>
      <c r="F393" s="115" t="str">
        <f t="shared" si="11"/>
        <v/>
      </c>
      <c r="G393" s="114"/>
      <c r="H393" s="134" t="s">
        <v>1945</v>
      </c>
      <c r="I393" s="118">
        <v>10</v>
      </c>
      <c r="J393" s="119" t="s">
        <v>1575</v>
      </c>
      <c r="K393" s="120">
        <v>210</v>
      </c>
      <c r="L393" s="120" t="e">
        <f>#REF!*#REF!</f>
        <v>#REF!</v>
      </c>
      <c r="M393" s="120"/>
      <c r="N393" s="119"/>
      <c r="O393" s="115"/>
      <c r="P393" s="115"/>
    </row>
    <row r="394" spans="1:16" ht="126" x14ac:dyDescent="0.35">
      <c r="A394" s="119" t="s">
        <v>1823</v>
      </c>
      <c r="B394" s="115" t="s">
        <v>1932</v>
      </c>
      <c r="C394" s="115"/>
      <c r="D394" s="115" t="s">
        <v>1932</v>
      </c>
      <c r="E394" s="115" t="str">
        <f t="shared" si="10"/>
        <v>08</v>
      </c>
      <c r="F394" s="115" t="str">
        <f t="shared" si="11"/>
        <v>062</v>
      </c>
      <c r="G394" s="114"/>
      <c r="H394" s="134" t="s">
        <v>1933</v>
      </c>
      <c r="I394" s="118">
        <v>5</v>
      </c>
      <c r="J394" s="119" t="s">
        <v>1575</v>
      </c>
      <c r="K394" s="120">
        <v>363</v>
      </c>
      <c r="L394" s="120" t="e">
        <f>#REF!*#REF!</f>
        <v>#REF!</v>
      </c>
      <c r="M394" s="120"/>
      <c r="N394" s="119"/>
      <c r="O394" s="115"/>
      <c r="P394" s="115"/>
    </row>
    <row r="395" spans="1:16" ht="126" x14ac:dyDescent="0.35">
      <c r="A395" s="119" t="s">
        <v>1823</v>
      </c>
      <c r="B395" s="115" t="s">
        <v>1946</v>
      </c>
      <c r="C395" s="115"/>
      <c r="D395" s="115" t="s">
        <v>1946</v>
      </c>
      <c r="E395" s="115" t="str">
        <f t="shared" si="10"/>
        <v>08</v>
      </c>
      <c r="F395" s="115" t="str">
        <f t="shared" si="11"/>
        <v>062</v>
      </c>
      <c r="G395" s="114"/>
      <c r="H395" s="134" t="s">
        <v>1947</v>
      </c>
      <c r="I395" s="118">
        <v>10</v>
      </c>
      <c r="J395" s="119" t="s">
        <v>1575</v>
      </c>
      <c r="K395" s="120">
        <v>210</v>
      </c>
      <c r="L395" s="120" t="e">
        <f>#REF!*#REF!</f>
        <v>#REF!</v>
      </c>
      <c r="M395" s="120"/>
      <c r="N395" s="119"/>
      <c r="O395" s="115"/>
      <c r="P395" s="115"/>
    </row>
    <row r="396" spans="1:16" ht="126" x14ac:dyDescent="0.35">
      <c r="A396" s="119" t="s">
        <v>1823</v>
      </c>
      <c r="B396" s="115" t="s">
        <v>1916</v>
      </c>
      <c r="C396" s="115"/>
      <c r="D396" s="115" t="s">
        <v>1916</v>
      </c>
      <c r="E396" s="115" t="str">
        <f t="shared" si="10"/>
        <v>08</v>
      </c>
      <c r="F396" s="115" t="str">
        <f t="shared" si="11"/>
        <v>062</v>
      </c>
      <c r="G396" s="114"/>
      <c r="H396" s="134" t="s">
        <v>1917</v>
      </c>
      <c r="I396" s="118">
        <v>10</v>
      </c>
      <c r="J396" s="119" t="s">
        <v>1575</v>
      </c>
      <c r="K396" s="120">
        <v>280</v>
      </c>
      <c r="L396" s="120" t="e">
        <f>#REF!*#REF!</f>
        <v>#REF!</v>
      </c>
      <c r="M396" s="120"/>
      <c r="N396" s="119"/>
      <c r="O396" s="115"/>
      <c r="P396" s="115"/>
    </row>
    <row r="397" spans="1:16" ht="126" x14ac:dyDescent="0.35">
      <c r="A397" s="119" t="s">
        <v>1823</v>
      </c>
      <c r="B397" s="115" t="s">
        <v>1889</v>
      </c>
      <c r="C397" s="115"/>
      <c r="D397" s="115" t="s">
        <v>1889</v>
      </c>
      <c r="E397" s="115" t="str">
        <f t="shared" si="10"/>
        <v>08</v>
      </c>
      <c r="F397" s="115" t="str">
        <f t="shared" si="11"/>
        <v>062</v>
      </c>
      <c r="G397" s="114"/>
      <c r="H397" s="134" t="s">
        <v>1904</v>
      </c>
      <c r="I397" s="118">
        <v>50</v>
      </c>
      <c r="J397" s="119" t="s">
        <v>1575</v>
      </c>
      <c r="K397" s="120">
        <v>78</v>
      </c>
      <c r="L397" s="120" t="e">
        <f>#REF!*#REF!</f>
        <v>#REF!</v>
      </c>
      <c r="M397" s="120"/>
      <c r="N397" s="119"/>
      <c r="O397" s="115"/>
      <c r="P397" s="115"/>
    </row>
    <row r="398" spans="1:16" ht="112" x14ac:dyDescent="0.35">
      <c r="A398" s="119" t="s">
        <v>1558</v>
      </c>
      <c r="B398" s="115"/>
      <c r="C398" s="115"/>
      <c r="D398" s="115"/>
      <c r="E398" s="115" t="str">
        <f t="shared" si="10"/>
        <v/>
      </c>
      <c r="F398" s="115" t="str">
        <f t="shared" si="11"/>
        <v/>
      </c>
      <c r="G398" s="114"/>
      <c r="H398" s="134" t="s">
        <v>1853</v>
      </c>
      <c r="I398" s="118">
        <v>15</v>
      </c>
      <c r="J398" s="119" t="s">
        <v>1575</v>
      </c>
      <c r="K398" s="120">
        <v>160</v>
      </c>
      <c r="L398" s="120" t="e">
        <f>#REF!*#REF!</f>
        <v>#REF!</v>
      </c>
      <c r="M398" s="120"/>
      <c r="N398" s="119"/>
      <c r="O398" s="115"/>
      <c r="P398" s="115"/>
    </row>
    <row r="399" spans="1:16" ht="112" x14ac:dyDescent="0.35">
      <c r="A399" s="119" t="s">
        <v>1558</v>
      </c>
      <c r="B399" s="115"/>
      <c r="C399" s="115"/>
      <c r="D399" s="115"/>
      <c r="E399" s="115" t="str">
        <f t="shared" si="10"/>
        <v/>
      </c>
      <c r="F399" s="115" t="str">
        <f t="shared" si="11"/>
        <v/>
      </c>
      <c r="G399" s="114"/>
      <c r="H399" s="134" t="s">
        <v>1948</v>
      </c>
      <c r="I399" s="118">
        <v>1</v>
      </c>
      <c r="J399" s="119" t="s">
        <v>1575</v>
      </c>
      <c r="K399" s="120">
        <v>4000</v>
      </c>
      <c r="L399" s="120" t="e">
        <f>#REF!*#REF!</f>
        <v>#REF!</v>
      </c>
      <c r="M399" s="120"/>
      <c r="N399" s="119"/>
      <c r="O399" s="115"/>
      <c r="P399" s="115"/>
    </row>
    <row r="400" spans="1:16" ht="210" x14ac:dyDescent="0.35">
      <c r="A400" s="119" t="s">
        <v>1558</v>
      </c>
      <c r="B400" s="115"/>
      <c r="C400" s="115"/>
      <c r="D400" s="115"/>
      <c r="E400" s="115" t="str">
        <f t="shared" si="10"/>
        <v/>
      </c>
      <c r="F400" s="115" t="str">
        <f t="shared" si="11"/>
        <v/>
      </c>
      <c r="G400" s="114"/>
      <c r="H400" s="134" t="s">
        <v>1949</v>
      </c>
      <c r="I400" s="118">
        <v>10</v>
      </c>
      <c r="J400" s="119" t="s">
        <v>1575</v>
      </c>
      <c r="K400" s="120">
        <v>700</v>
      </c>
      <c r="L400" s="120" t="e">
        <f>#REF!*#REF!</f>
        <v>#REF!</v>
      </c>
      <c r="M400" s="120"/>
      <c r="N400" s="119"/>
      <c r="O400" s="115"/>
      <c r="P400" s="115"/>
    </row>
    <row r="401" spans="1:16" ht="126" x14ac:dyDescent="0.35">
      <c r="A401" s="119" t="s">
        <v>1823</v>
      </c>
      <c r="B401" s="115" t="s">
        <v>1900</v>
      </c>
      <c r="C401" s="115"/>
      <c r="D401" s="115" t="s">
        <v>1900</v>
      </c>
      <c r="E401" s="115" t="str">
        <f t="shared" ref="E401:E464" si="12">LEFT(D401, 2)</f>
        <v>08</v>
      </c>
      <c r="F401" s="115" t="str">
        <f t="shared" ref="F401:F464" si="13">MID(D401, 4, 3)</f>
        <v>069</v>
      </c>
      <c r="G401" s="114"/>
      <c r="H401" s="134" t="s">
        <v>1901</v>
      </c>
      <c r="I401" s="118">
        <v>9</v>
      </c>
      <c r="J401" s="119" t="s">
        <v>1575</v>
      </c>
      <c r="K401" s="120">
        <v>72</v>
      </c>
      <c r="L401" s="120" t="e">
        <f>#REF!*#REF!</f>
        <v>#REF!</v>
      </c>
      <c r="M401" s="120"/>
      <c r="N401" s="119"/>
      <c r="O401" s="115"/>
      <c r="P401" s="115"/>
    </row>
    <row r="402" spans="1:16" ht="126" x14ac:dyDescent="0.35">
      <c r="A402" s="119" t="s">
        <v>1558</v>
      </c>
      <c r="B402" s="115"/>
      <c r="C402" s="115"/>
      <c r="D402" s="115"/>
      <c r="E402" s="115" t="str">
        <f t="shared" si="12"/>
        <v/>
      </c>
      <c r="F402" s="115" t="str">
        <f t="shared" si="13"/>
        <v/>
      </c>
      <c r="G402" s="114"/>
      <c r="H402" s="134" t="s">
        <v>1950</v>
      </c>
      <c r="I402" s="118">
        <v>1</v>
      </c>
      <c r="J402" s="119" t="s">
        <v>1575</v>
      </c>
      <c r="K402" s="120">
        <v>420</v>
      </c>
      <c r="L402" s="120" t="e">
        <f>#REF!*#REF!</f>
        <v>#REF!</v>
      </c>
      <c r="M402" s="120"/>
      <c r="N402" s="119"/>
      <c r="O402" s="115"/>
      <c r="P402" s="115"/>
    </row>
    <row r="403" spans="1:16" ht="182" x14ac:dyDescent="0.35">
      <c r="A403" s="119" t="s">
        <v>1558</v>
      </c>
      <c r="B403" s="115"/>
      <c r="C403" s="115"/>
      <c r="D403" s="115"/>
      <c r="E403" s="115" t="str">
        <f t="shared" si="12"/>
        <v/>
      </c>
      <c r="F403" s="115" t="str">
        <f t="shared" si="13"/>
        <v/>
      </c>
      <c r="G403" s="114"/>
      <c r="H403" s="134" t="s">
        <v>1951</v>
      </c>
      <c r="I403" s="118">
        <v>5</v>
      </c>
      <c r="J403" s="119" t="s">
        <v>1575</v>
      </c>
      <c r="K403" s="120">
        <v>400</v>
      </c>
      <c r="L403" s="120" t="e">
        <f>#REF!*#REF!</f>
        <v>#REF!</v>
      </c>
      <c r="M403" s="120"/>
      <c r="N403" s="119"/>
      <c r="O403" s="115"/>
      <c r="P403" s="115"/>
    </row>
    <row r="404" spans="1:16" ht="182" x14ac:dyDescent="0.35">
      <c r="A404" s="119" t="s">
        <v>1558</v>
      </c>
      <c r="B404" s="115"/>
      <c r="C404" s="115"/>
      <c r="D404" s="115"/>
      <c r="E404" s="115" t="str">
        <f t="shared" si="12"/>
        <v/>
      </c>
      <c r="F404" s="115" t="str">
        <f t="shared" si="13"/>
        <v/>
      </c>
      <c r="G404" s="114"/>
      <c r="H404" s="134" t="s">
        <v>1952</v>
      </c>
      <c r="I404" s="118">
        <v>5</v>
      </c>
      <c r="J404" s="119" t="s">
        <v>1575</v>
      </c>
      <c r="K404" s="120">
        <v>300</v>
      </c>
      <c r="L404" s="120" t="e">
        <f>#REF!*#REF!</f>
        <v>#REF!</v>
      </c>
      <c r="M404" s="120"/>
      <c r="N404" s="119"/>
      <c r="O404" s="115"/>
      <c r="P404" s="115"/>
    </row>
    <row r="405" spans="1:16" x14ac:dyDescent="0.35">
      <c r="A405" s="119"/>
      <c r="B405" s="115"/>
      <c r="C405" s="115"/>
      <c r="D405" s="115"/>
      <c r="E405" s="115" t="str">
        <f t="shared" si="12"/>
        <v/>
      </c>
      <c r="F405" s="115" t="str">
        <f t="shared" si="13"/>
        <v/>
      </c>
      <c r="G405" s="114" t="s">
        <v>1815</v>
      </c>
      <c r="H405" s="133" t="s">
        <v>1534</v>
      </c>
      <c r="I405" s="118"/>
      <c r="J405" s="119"/>
      <c r="K405" s="120"/>
      <c r="L405" s="120"/>
      <c r="M405" s="120"/>
      <c r="N405" s="119"/>
      <c r="O405" s="115"/>
      <c r="P405" s="115"/>
    </row>
    <row r="406" spans="1:16" ht="409.5" x14ac:dyDescent="0.35">
      <c r="A406" s="119" t="s">
        <v>1558</v>
      </c>
      <c r="B406" s="115"/>
      <c r="C406" s="115"/>
      <c r="D406" s="115"/>
      <c r="E406" s="115" t="str">
        <f t="shared" si="12"/>
        <v/>
      </c>
      <c r="F406" s="115" t="str">
        <f t="shared" si="13"/>
        <v/>
      </c>
      <c r="G406" s="114"/>
      <c r="H406" s="134" t="s">
        <v>1953</v>
      </c>
      <c r="I406" s="118">
        <v>1</v>
      </c>
      <c r="J406" s="119" t="s">
        <v>1575</v>
      </c>
      <c r="K406" s="120">
        <v>64000</v>
      </c>
      <c r="L406" s="120" t="e">
        <f>#REF!*#REF!</f>
        <v>#REF!</v>
      </c>
      <c r="M406" s="120"/>
      <c r="N406" s="119"/>
      <c r="O406" s="115"/>
      <c r="P406" s="115"/>
    </row>
    <row r="407" spans="1:16" ht="266" x14ac:dyDescent="0.35">
      <c r="A407" s="119" t="s">
        <v>1558</v>
      </c>
      <c r="B407" s="115"/>
      <c r="C407" s="115"/>
      <c r="D407" s="115"/>
      <c r="E407" s="115" t="str">
        <f t="shared" si="12"/>
        <v/>
      </c>
      <c r="F407" s="115" t="str">
        <f t="shared" si="13"/>
        <v/>
      </c>
      <c r="G407" s="114"/>
      <c r="H407" s="134" t="s">
        <v>1954</v>
      </c>
      <c r="I407" s="118">
        <v>4</v>
      </c>
      <c r="J407" s="119" t="s">
        <v>1575</v>
      </c>
      <c r="K407" s="120">
        <v>20000</v>
      </c>
      <c r="L407" s="120" t="e">
        <f>#REF!*#REF!</f>
        <v>#REF!</v>
      </c>
      <c r="M407" s="120"/>
      <c r="N407" s="119"/>
      <c r="O407" s="115"/>
      <c r="P407" s="115"/>
    </row>
    <row r="408" spans="1:16" ht="126" x14ac:dyDescent="0.35">
      <c r="A408" s="119" t="s">
        <v>1823</v>
      </c>
      <c r="B408" s="115" t="s">
        <v>1955</v>
      </c>
      <c r="C408" s="115"/>
      <c r="D408" s="115" t="s">
        <v>1955</v>
      </c>
      <c r="E408" s="115" t="str">
        <f t="shared" si="12"/>
        <v>08</v>
      </c>
      <c r="F408" s="115" t="str">
        <f t="shared" si="13"/>
        <v>069</v>
      </c>
      <c r="G408" s="114"/>
      <c r="H408" s="134" t="s">
        <v>1956</v>
      </c>
      <c r="I408" s="118">
        <v>9</v>
      </c>
      <c r="J408" s="119" t="s">
        <v>1575</v>
      </c>
      <c r="K408" s="120">
        <v>485</v>
      </c>
      <c r="L408" s="120" t="e">
        <f>#REF!*#REF!</f>
        <v>#REF!</v>
      </c>
      <c r="M408" s="120"/>
      <c r="N408" s="119"/>
      <c r="O408" s="115"/>
      <c r="P408" s="115"/>
    </row>
    <row r="409" spans="1:16" ht="112" x14ac:dyDescent="0.35">
      <c r="A409" s="119" t="s">
        <v>1823</v>
      </c>
      <c r="B409" s="115" t="s">
        <v>1957</v>
      </c>
      <c r="C409" s="115"/>
      <c r="D409" s="115" t="s">
        <v>1957</v>
      </c>
      <c r="E409" s="115" t="str">
        <f t="shared" si="12"/>
        <v>08</v>
      </c>
      <c r="F409" s="115" t="str">
        <f t="shared" si="13"/>
        <v>069</v>
      </c>
      <c r="G409" s="114"/>
      <c r="H409" s="134" t="s">
        <v>1958</v>
      </c>
      <c r="I409" s="118">
        <v>3</v>
      </c>
      <c r="J409" s="119" t="s">
        <v>1575</v>
      </c>
      <c r="K409" s="120">
        <v>2700</v>
      </c>
      <c r="L409" s="120" t="e">
        <f>#REF!*#REF!</f>
        <v>#REF!</v>
      </c>
      <c r="M409" s="120"/>
      <c r="N409" s="119"/>
      <c r="O409" s="115"/>
      <c r="P409" s="115"/>
    </row>
    <row r="410" spans="1:16" ht="336" x14ac:dyDescent="0.35">
      <c r="A410" s="119" t="s">
        <v>1558</v>
      </c>
      <c r="B410" s="115"/>
      <c r="C410" s="115"/>
      <c r="D410" s="115"/>
      <c r="E410" s="115" t="str">
        <f t="shared" si="12"/>
        <v/>
      </c>
      <c r="F410" s="115" t="str">
        <f t="shared" si="13"/>
        <v/>
      </c>
      <c r="G410" s="114"/>
      <c r="H410" s="134" t="s">
        <v>1959</v>
      </c>
      <c r="I410" s="118">
        <v>10</v>
      </c>
      <c r="J410" s="119" t="s">
        <v>1575</v>
      </c>
      <c r="K410" s="120">
        <v>650</v>
      </c>
      <c r="L410" s="120" t="e">
        <f>#REF!*#REF!</f>
        <v>#REF!</v>
      </c>
      <c r="M410" s="120"/>
      <c r="N410" s="119"/>
      <c r="O410" s="115"/>
      <c r="P410" s="115"/>
    </row>
    <row r="411" spans="1:16" ht="336" x14ac:dyDescent="0.35">
      <c r="A411" s="119" t="s">
        <v>1558</v>
      </c>
      <c r="B411" s="115"/>
      <c r="C411" s="115"/>
      <c r="D411" s="115"/>
      <c r="E411" s="115" t="str">
        <f t="shared" si="12"/>
        <v/>
      </c>
      <c r="F411" s="115" t="str">
        <f t="shared" si="13"/>
        <v/>
      </c>
      <c r="G411" s="114"/>
      <c r="H411" s="134" t="s">
        <v>1960</v>
      </c>
      <c r="I411" s="118">
        <v>20</v>
      </c>
      <c r="J411" s="119" t="s">
        <v>1575</v>
      </c>
      <c r="K411" s="120">
        <v>350</v>
      </c>
      <c r="L411" s="120" t="e">
        <f>#REF!*#REF!</f>
        <v>#REF!</v>
      </c>
      <c r="M411" s="120"/>
      <c r="N411" s="119"/>
      <c r="O411" s="115"/>
      <c r="P411" s="115"/>
    </row>
    <row r="412" spans="1:16" ht="112" x14ac:dyDescent="0.35">
      <c r="A412" s="119" t="s">
        <v>1558</v>
      </c>
      <c r="B412" s="115"/>
      <c r="C412" s="115"/>
      <c r="D412" s="115"/>
      <c r="E412" s="115" t="str">
        <f t="shared" si="12"/>
        <v/>
      </c>
      <c r="F412" s="115" t="str">
        <f t="shared" si="13"/>
        <v/>
      </c>
      <c r="G412" s="114"/>
      <c r="H412" s="134" t="s">
        <v>1961</v>
      </c>
      <c r="I412" s="118">
        <v>2</v>
      </c>
      <c r="J412" s="119" t="s">
        <v>1575</v>
      </c>
      <c r="K412" s="120">
        <v>4000</v>
      </c>
      <c r="L412" s="120" t="e">
        <f>#REF!*#REF!</f>
        <v>#REF!</v>
      </c>
      <c r="M412" s="120"/>
      <c r="N412" s="119"/>
      <c r="O412" s="115"/>
      <c r="P412" s="115"/>
    </row>
    <row r="413" spans="1:16" ht="126" x14ac:dyDescent="0.35">
      <c r="A413" s="119" t="s">
        <v>1823</v>
      </c>
      <c r="B413" s="115" t="s">
        <v>1946</v>
      </c>
      <c r="C413" s="115"/>
      <c r="D413" s="115" t="s">
        <v>1946</v>
      </c>
      <c r="E413" s="115" t="str">
        <f t="shared" si="12"/>
        <v>08</v>
      </c>
      <c r="F413" s="115" t="str">
        <f t="shared" si="13"/>
        <v>062</v>
      </c>
      <c r="G413" s="114"/>
      <c r="H413" s="134" t="s">
        <v>1947</v>
      </c>
      <c r="I413" s="118">
        <v>5</v>
      </c>
      <c r="J413" s="119" t="s">
        <v>1575</v>
      </c>
      <c r="K413" s="120">
        <v>210</v>
      </c>
      <c r="L413" s="120" t="e">
        <f>#REF!*#REF!</f>
        <v>#REF!</v>
      </c>
      <c r="M413" s="120"/>
      <c r="N413" s="119"/>
      <c r="O413" s="115"/>
      <c r="P413" s="115"/>
    </row>
    <row r="414" spans="1:16" ht="126" x14ac:dyDescent="0.35">
      <c r="A414" s="119" t="s">
        <v>1823</v>
      </c>
      <c r="B414" s="115" t="s">
        <v>1916</v>
      </c>
      <c r="C414" s="115"/>
      <c r="D414" s="115" t="s">
        <v>1916</v>
      </c>
      <c r="E414" s="115" t="str">
        <f t="shared" si="12"/>
        <v>08</v>
      </c>
      <c r="F414" s="115" t="str">
        <f t="shared" si="13"/>
        <v>062</v>
      </c>
      <c r="G414" s="114"/>
      <c r="H414" s="134" t="s">
        <v>1917</v>
      </c>
      <c r="I414" s="118">
        <v>5</v>
      </c>
      <c r="J414" s="119" t="s">
        <v>1575</v>
      </c>
      <c r="K414" s="120">
        <v>280</v>
      </c>
      <c r="L414" s="120" t="e">
        <f>#REF!*#REF!</f>
        <v>#REF!</v>
      </c>
      <c r="M414" s="120"/>
      <c r="N414" s="119"/>
      <c r="O414" s="115"/>
      <c r="P414" s="115"/>
    </row>
    <row r="415" spans="1:16" ht="58" x14ac:dyDescent="0.35">
      <c r="A415" s="119"/>
      <c r="B415" s="115"/>
      <c r="C415" s="115"/>
      <c r="D415" s="115"/>
      <c r="E415" s="115" t="str">
        <f t="shared" si="12"/>
        <v/>
      </c>
      <c r="F415" s="115" t="str">
        <f t="shared" si="13"/>
        <v/>
      </c>
      <c r="G415" s="114" t="s">
        <v>1815</v>
      </c>
      <c r="H415" s="117" t="s">
        <v>1561</v>
      </c>
      <c r="I415" s="124"/>
      <c r="J415" s="119"/>
      <c r="K415" s="120"/>
      <c r="L415" s="120"/>
      <c r="M415" s="120"/>
      <c r="N415" s="119"/>
      <c r="O415" s="115"/>
      <c r="P415" s="115"/>
    </row>
    <row r="416" spans="1:16" ht="336" x14ac:dyDescent="0.35">
      <c r="A416" s="119" t="s">
        <v>1558</v>
      </c>
      <c r="B416" s="115"/>
      <c r="C416" s="115"/>
      <c r="D416" s="115"/>
      <c r="E416" s="115" t="str">
        <f t="shared" si="12"/>
        <v/>
      </c>
      <c r="F416" s="115" t="str">
        <f t="shared" si="13"/>
        <v/>
      </c>
      <c r="G416" s="114"/>
      <c r="H416" s="124" t="s">
        <v>1562</v>
      </c>
      <c r="I416" s="134">
        <v>1</v>
      </c>
      <c r="J416" s="119" t="s">
        <v>820</v>
      </c>
      <c r="K416" s="120">
        <v>40000</v>
      </c>
      <c r="L416" s="120" t="e">
        <f>#REF!*#REF!</f>
        <v>#REF!</v>
      </c>
      <c r="M416" s="120"/>
      <c r="N416" s="119"/>
      <c r="O416" s="115"/>
      <c r="P416" s="115"/>
    </row>
    <row r="417" spans="1:16" ht="84" x14ac:dyDescent="0.35">
      <c r="A417" s="119" t="s">
        <v>1558</v>
      </c>
      <c r="B417" s="115"/>
      <c r="C417" s="115"/>
      <c r="D417" s="115"/>
      <c r="E417" s="115" t="str">
        <f t="shared" si="12"/>
        <v/>
      </c>
      <c r="F417" s="115" t="str">
        <f t="shared" si="13"/>
        <v/>
      </c>
      <c r="G417" s="114"/>
      <c r="H417" s="124" t="s">
        <v>1563</v>
      </c>
      <c r="I417" s="134">
        <v>2</v>
      </c>
      <c r="J417" s="119" t="s">
        <v>820</v>
      </c>
      <c r="K417" s="120">
        <v>150000</v>
      </c>
      <c r="L417" s="120" t="e">
        <f>#REF!*#REF!</f>
        <v>#REF!</v>
      </c>
      <c r="M417" s="120"/>
      <c r="N417" s="119"/>
      <c r="O417" s="115"/>
      <c r="P417" s="115"/>
    </row>
    <row r="418" spans="1:16" ht="84" x14ac:dyDescent="0.35">
      <c r="A418" s="119" t="s">
        <v>1558</v>
      </c>
      <c r="B418" s="115"/>
      <c r="C418" s="115"/>
      <c r="D418" s="115"/>
      <c r="E418" s="115" t="str">
        <f t="shared" si="12"/>
        <v/>
      </c>
      <c r="F418" s="115" t="str">
        <f t="shared" si="13"/>
        <v/>
      </c>
      <c r="G418" s="114"/>
      <c r="H418" s="124" t="s">
        <v>1564</v>
      </c>
      <c r="I418" s="134">
        <v>1</v>
      </c>
      <c r="J418" s="119" t="s">
        <v>820</v>
      </c>
      <c r="K418" s="120">
        <v>150000</v>
      </c>
      <c r="L418" s="120" t="e">
        <f>#REF!*#REF!</f>
        <v>#REF!</v>
      </c>
      <c r="M418" s="120"/>
      <c r="N418" s="119"/>
      <c r="O418" s="115"/>
      <c r="P418" s="115"/>
    </row>
    <row r="419" spans="1:16" ht="84" x14ac:dyDescent="0.35">
      <c r="A419" s="119" t="s">
        <v>1558</v>
      </c>
      <c r="B419" s="115"/>
      <c r="C419" s="115"/>
      <c r="D419" s="115"/>
      <c r="E419" s="115" t="str">
        <f t="shared" si="12"/>
        <v/>
      </c>
      <c r="F419" s="115" t="str">
        <f t="shared" si="13"/>
        <v/>
      </c>
      <c r="G419" s="114"/>
      <c r="H419" s="124" t="s">
        <v>1565</v>
      </c>
      <c r="I419" s="134">
        <v>32</v>
      </c>
      <c r="J419" s="119" t="s">
        <v>820</v>
      </c>
      <c r="K419" s="120">
        <v>150000</v>
      </c>
      <c r="L419" s="120" t="e">
        <f>#REF!*#REF!</f>
        <v>#REF!</v>
      </c>
      <c r="M419" s="120"/>
      <c r="N419" s="119"/>
      <c r="O419" s="115"/>
      <c r="P419" s="115"/>
    </row>
    <row r="420" spans="1:16" ht="112" x14ac:dyDescent="0.35">
      <c r="A420" s="119" t="s">
        <v>1558</v>
      </c>
      <c r="B420" s="115"/>
      <c r="C420" s="115"/>
      <c r="D420" s="115"/>
      <c r="E420" s="115" t="str">
        <f t="shared" si="12"/>
        <v/>
      </c>
      <c r="F420" s="115" t="str">
        <f t="shared" si="13"/>
        <v/>
      </c>
      <c r="G420" s="114"/>
      <c r="H420" s="124" t="s">
        <v>1566</v>
      </c>
      <c r="I420" s="134">
        <v>1</v>
      </c>
      <c r="J420" s="119" t="s">
        <v>820</v>
      </c>
      <c r="K420" s="120">
        <v>2000</v>
      </c>
      <c r="L420" s="120" t="e">
        <f>#REF!*#REF!</f>
        <v>#REF!</v>
      </c>
      <c r="M420" s="120"/>
      <c r="N420" s="119"/>
      <c r="O420" s="115"/>
      <c r="P420" s="115"/>
    </row>
    <row r="421" spans="1:16" ht="98" x14ac:dyDescent="0.35">
      <c r="A421" s="119" t="s">
        <v>1558</v>
      </c>
      <c r="B421" s="115"/>
      <c r="C421" s="115"/>
      <c r="D421" s="115"/>
      <c r="E421" s="115" t="str">
        <f t="shared" si="12"/>
        <v/>
      </c>
      <c r="F421" s="115" t="str">
        <f t="shared" si="13"/>
        <v/>
      </c>
      <c r="G421" s="114"/>
      <c r="H421" s="124" t="s">
        <v>1567</v>
      </c>
      <c r="I421" s="134">
        <v>1</v>
      </c>
      <c r="J421" s="119" t="s">
        <v>820</v>
      </c>
      <c r="K421" s="120">
        <v>3000</v>
      </c>
      <c r="L421" s="120" t="e">
        <f>#REF!*#REF!</f>
        <v>#REF!</v>
      </c>
      <c r="M421" s="120"/>
      <c r="N421" s="119"/>
      <c r="O421" s="115"/>
      <c r="P421" s="115"/>
    </row>
    <row r="422" spans="1:16" ht="168" x14ac:dyDescent="0.35">
      <c r="A422" s="119" t="s">
        <v>1558</v>
      </c>
      <c r="B422" s="115"/>
      <c r="C422" s="115"/>
      <c r="D422" s="115"/>
      <c r="E422" s="115" t="str">
        <f t="shared" si="12"/>
        <v/>
      </c>
      <c r="F422" s="115" t="str">
        <f t="shared" si="13"/>
        <v/>
      </c>
      <c r="G422" s="114"/>
      <c r="H422" s="124" t="s">
        <v>1568</v>
      </c>
      <c r="I422" s="134">
        <v>1</v>
      </c>
      <c r="J422" s="119" t="s">
        <v>820</v>
      </c>
      <c r="K422" s="120">
        <v>35000</v>
      </c>
      <c r="L422" s="120" t="e">
        <f>#REF!*#REF!</f>
        <v>#REF!</v>
      </c>
      <c r="M422" s="120"/>
      <c r="N422" s="119"/>
      <c r="O422" s="115"/>
      <c r="P422" s="115"/>
    </row>
    <row r="423" spans="1:16" ht="28" x14ac:dyDescent="0.35">
      <c r="A423" s="119" t="s">
        <v>1558</v>
      </c>
      <c r="B423" s="115"/>
      <c r="C423" s="115"/>
      <c r="D423" s="115"/>
      <c r="E423" s="115" t="str">
        <f t="shared" si="12"/>
        <v/>
      </c>
      <c r="F423" s="115" t="str">
        <f t="shared" si="13"/>
        <v/>
      </c>
      <c r="G423" s="114"/>
      <c r="H423" s="124" t="s">
        <v>1569</v>
      </c>
      <c r="I423" s="134">
        <v>1</v>
      </c>
      <c r="J423" s="119" t="s">
        <v>820</v>
      </c>
      <c r="K423" s="120">
        <v>26000</v>
      </c>
      <c r="L423" s="120" t="e">
        <f>#REF!*#REF!</f>
        <v>#REF!</v>
      </c>
      <c r="M423" s="120"/>
      <c r="N423" s="119"/>
      <c r="O423" s="115"/>
      <c r="P423" s="115"/>
    </row>
    <row r="424" spans="1:16" ht="56" x14ac:dyDescent="0.35">
      <c r="A424" s="119" t="s">
        <v>1558</v>
      </c>
      <c r="B424" s="115"/>
      <c r="C424" s="115"/>
      <c r="D424" s="115"/>
      <c r="E424" s="115" t="str">
        <f t="shared" si="12"/>
        <v/>
      </c>
      <c r="F424" s="115" t="str">
        <f t="shared" si="13"/>
        <v/>
      </c>
      <c r="G424" s="114"/>
      <c r="H424" s="124" t="s">
        <v>1570</v>
      </c>
      <c r="I424" s="134">
        <v>1</v>
      </c>
      <c r="J424" s="119" t="s">
        <v>1571</v>
      </c>
      <c r="K424" s="120">
        <v>7000</v>
      </c>
      <c r="L424" s="120" t="e">
        <f>#REF!*#REF!</f>
        <v>#REF!</v>
      </c>
      <c r="M424" s="120"/>
      <c r="N424" s="119"/>
      <c r="O424" s="115"/>
      <c r="P424" s="115"/>
    </row>
    <row r="425" spans="1:16" ht="280" x14ac:dyDescent="0.35">
      <c r="A425" s="119" t="s">
        <v>1558</v>
      </c>
      <c r="B425" s="115"/>
      <c r="C425" s="115"/>
      <c r="D425" s="115"/>
      <c r="E425" s="115" t="str">
        <f t="shared" si="12"/>
        <v/>
      </c>
      <c r="F425" s="115" t="str">
        <f t="shared" si="13"/>
        <v/>
      </c>
      <c r="G425" s="114"/>
      <c r="H425" s="124" t="s">
        <v>1572</v>
      </c>
      <c r="I425" s="134">
        <v>1</v>
      </c>
      <c r="J425" s="119" t="s">
        <v>1571</v>
      </c>
      <c r="K425" s="120">
        <v>12000</v>
      </c>
      <c r="L425" s="120" t="e">
        <f>#REF!*#REF!</f>
        <v>#REF!</v>
      </c>
      <c r="M425" s="120"/>
      <c r="N425" s="119"/>
      <c r="O425" s="115"/>
      <c r="P425" s="115"/>
    </row>
    <row r="426" spans="1:16" ht="43.5" x14ac:dyDescent="0.35">
      <c r="A426" s="115"/>
      <c r="B426" s="115"/>
      <c r="C426" s="115"/>
      <c r="D426" s="115"/>
      <c r="E426" s="115" t="str">
        <f t="shared" si="12"/>
        <v/>
      </c>
      <c r="F426" s="115" t="str">
        <f t="shared" si="13"/>
        <v/>
      </c>
      <c r="G426" s="114" t="s">
        <v>1962</v>
      </c>
      <c r="H426" s="133" t="s">
        <v>1573</v>
      </c>
      <c r="I426" s="118"/>
      <c r="J426" s="119"/>
      <c r="K426" s="120"/>
      <c r="L426" s="120"/>
      <c r="M426" s="120"/>
      <c r="N426" s="119"/>
      <c r="O426" s="115"/>
      <c r="P426" s="115"/>
    </row>
    <row r="427" spans="1:16" ht="308" x14ac:dyDescent="0.35">
      <c r="A427" s="119" t="s">
        <v>1558</v>
      </c>
      <c r="B427" s="115"/>
      <c r="C427" s="115"/>
      <c r="D427" s="115"/>
      <c r="E427" s="115" t="str">
        <f t="shared" si="12"/>
        <v/>
      </c>
      <c r="F427" s="115" t="str">
        <f t="shared" si="13"/>
        <v/>
      </c>
      <c r="G427" s="114"/>
      <c r="H427" s="134" t="s">
        <v>1963</v>
      </c>
      <c r="I427" s="118">
        <v>2</v>
      </c>
      <c r="J427" s="119" t="s">
        <v>1575</v>
      </c>
      <c r="K427" s="120">
        <v>8000000</v>
      </c>
      <c r="L427" s="120" t="e">
        <f>#REF!*#REF!</f>
        <v>#REF!</v>
      </c>
      <c r="M427" s="120"/>
      <c r="N427" s="119"/>
      <c r="O427" s="115"/>
      <c r="P427" s="115"/>
    </row>
    <row r="428" spans="1:16" ht="182" x14ac:dyDescent="0.35">
      <c r="A428" s="119" t="s">
        <v>1558</v>
      </c>
      <c r="B428" s="115"/>
      <c r="C428" s="115"/>
      <c r="D428" s="115"/>
      <c r="E428" s="115" t="str">
        <f t="shared" si="12"/>
        <v/>
      </c>
      <c r="F428" s="115" t="str">
        <f t="shared" si="13"/>
        <v/>
      </c>
      <c r="G428" s="114"/>
      <c r="H428" s="134" t="s">
        <v>1576</v>
      </c>
      <c r="I428" s="118">
        <v>2</v>
      </c>
      <c r="J428" s="119" t="s">
        <v>1575</v>
      </c>
      <c r="K428" s="120">
        <v>400000</v>
      </c>
      <c r="L428" s="120" t="e">
        <f>#REF!*#REF!</f>
        <v>#REF!</v>
      </c>
      <c r="M428" s="120"/>
      <c r="N428" s="119"/>
      <c r="O428" s="115"/>
      <c r="P428" s="115"/>
    </row>
    <row r="429" spans="1:16" ht="58" x14ac:dyDescent="0.35">
      <c r="A429" s="115"/>
      <c r="B429" s="115"/>
      <c r="C429" s="115"/>
      <c r="D429" s="115"/>
      <c r="E429" s="115" t="str">
        <f>LEFT(D429, 2)</f>
        <v/>
      </c>
      <c r="F429" s="115" t="str">
        <f>MID(D429, 4, 3)</f>
        <v/>
      </c>
      <c r="G429" s="114" t="s">
        <v>1962</v>
      </c>
      <c r="H429" s="133" t="s">
        <v>1577</v>
      </c>
      <c r="I429" s="118"/>
      <c r="J429" s="119"/>
      <c r="K429" s="120"/>
      <c r="L429" s="120"/>
      <c r="M429" s="120"/>
      <c r="N429" s="119"/>
      <c r="O429" s="115"/>
      <c r="P429" s="115"/>
    </row>
    <row r="430" spans="1:16" ht="238" x14ac:dyDescent="0.35">
      <c r="A430" s="119" t="s">
        <v>1558</v>
      </c>
      <c r="B430" s="115"/>
      <c r="C430" s="115"/>
      <c r="D430" s="115"/>
      <c r="E430" s="115" t="str">
        <f t="shared" ref="E430:E431" si="14">LEFT(D430, 2)</f>
        <v/>
      </c>
      <c r="F430" s="115" t="str">
        <f t="shared" ref="F430:F431" si="15">MID(D430, 4, 3)</f>
        <v/>
      </c>
      <c r="G430" s="114"/>
      <c r="H430" s="134" t="s">
        <v>1578</v>
      </c>
      <c r="I430" s="118">
        <v>2</v>
      </c>
      <c r="J430" s="119" t="s">
        <v>1575</v>
      </c>
      <c r="K430" s="120">
        <v>120000</v>
      </c>
      <c r="L430" s="120" t="e">
        <f>#REF!*#REF!</f>
        <v>#REF!</v>
      </c>
      <c r="M430" s="120"/>
      <c r="N430" s="119"/>
      <c r="O430" s="115"/>
      <c r="P430" s="115"/>
    </row>
    <row r="431" spans="1:16" ht="182" x14ac:dyDescent="0.35">
      <c r="A431" s="119" t="s">
        <v>1558</v>
      </c>
      <c r="B431" s="115"/>
      <c r="C431" s="115"/>
      <c r="D431" s="115"/>
      <c r="E431" s="115" t="str">
        <f t="shared" si="14"/>
        <v/>
      </c>
      <c r="F431" s="115" t="str">
        <f t="shared" si="15"/>
        <v/>
      </c>
      <c r="G431" s="114"/>
      <c r="H431" s="134" t="s">
        <v>1576</v>
      </c>
      <c r="I431" s="118">
        <v>2</v>
      </c>
      <c r="J431" s="119" t="s">
        <v>1575</v>
      </c>
      <c r="K431" s="120">
        <v>30000</v>
      </c>
      <c r="L431" s="120" t="e">
        <f>#REF!*#REF!</f>
        <v>#REF!</v>
      </c>
      <c r="M431" s="120"/>
      <c r="N431" s="119"/>
      <c r="O431" s="115"/>
      <c r="P431" s="115"/>
    </row>
    <row r="432" spans="1:16" ht="43.5" x14ac:dyDescent="0.35">
      <c r="A432" s="119"/>
      <c r="B432" s="115"/>
      <c r="C432" s="115"/>
      <c r="D432" s="115"/>
      <c r="E432" s="115" t="str">
        <f t="shared" si="12"/>
        <v/>
      </c>
      <c r="F432" s="115" t="str">
        <f t="shared" si="13"/>
        <v/>
      </c>
      <c r="G432" s="114" t="s">
        <v>1962</v>
      </c>
      <c r="H432" s="133" t="s">
        <v>1579</v>
      </c>
      <c r="I432" s="118"/>
      <c r="J432" s="119"/>
      <c r="K432" s="120"/>
      <c r="L432" s="120"/>
      <c r="M432" s="120"/>
      <c r="N432" s="119"/>
      <c r="O432" s="115"/>
      <c r="P432" s="115"/>
    </row>
    <row r="433" spans="1:16" ht="210" x14ac:dyDescent="0.35">
      <c r="A433" s="119" t="s">
        <v>1823</v>
      </c>
      <c r="B433" s="137" t="s">
        <v>596</v>
      </c>
      <c r="C433" s="115"/>
      <c r="D433" s="137" t="s">
        <v>596</v>
      </c>
      <c r="E433" s="115" t="str">
        <f t="shared" si="12"/>
        <v>08</v>
      </c>
      <c r="F433" s="115" t="str">
        <f t="shared" si="13"/>
        <v>093</v>
      </c>
      <c r="G433" s="114"/>
      <c r="H433" s="134" t="s">
        <v>1580</v>
      </c>
      <c r="I433" s="118">
        <v>3</v>
      </c>
      <c r="J433" s="119" t="s">
        <v>1575</v>
      </c>
      <c r="K433" s="120">
        <v>63400</v>
      </c>
      <c r="L433" s="120" t="e">
        <f>#REF!*#REF!</f>
        <v>#REF!</v>
      </c>
      <c r="M433" s="120"/>
      <c r="N433" s="119"/>
      <c r="O433" s="115"/>
      <c r="P433" s="115"/>
    </row>
    <row r="434" spans="1:16" ht="224" x14ac:dyDescent="0.35">
      <c r="A434" s="119" t="s">
        <v>1558</v>
      </c>
      <c r="B434" s="115"/>
      <c r="C434" s="115"/>
      <c r="D434" s="115"/>
      <c r="E434" s="115" t="str">
        <f t="shared" si="12"/>
        <v/>
      </c>
      <c r="F434" s="115" t="str">
        <f t="shared" si="13"/>
        <v/>
      </c>
      <c r="G434" s="114"/>
      <c r="H434" s="134" t="s">
        <v>1581</v>
      </c>
      <c r="I434" s="118">
        <v>3</v>
      </c>
      <c r="J434" s="119" t="s">
        <v>1575</v>
      </c>
      <c r="K434" s="120">
        <v>3000</v>
      </c>
      <c r="L434" s="120" t="e">
        <f>#REF!*#REF!</f>
        <v>#REF!</v>
      </c>
      <c r="M434" s="120"/>
      <c r="N434" s="119"/>
      <c r="O434" s="115"/>
      <c r="P434" s="115"/>
    </row>
    <row r="435" spans="1:16" ht="43.5" x14ac:dyDescent="0.35">
      <c r="A435" s="119" t="s">
        <v>1558</v>
      </c>
      <c r="B435" s="115"/>
      <c r="C435" s="115"/>
      <c r="D435" s="115"/>
      <c r="E435" s="115" t="str">
        <f t="shared" si="12"/>
        <v/>
      </c>
      <c r="F435" s="115" t="str">
        <f t="shared" si="13"/>
        <v/>
      </c>
      <c r="G435" s="114" t="s">
        <v>1822</v>
      </c>
      <c r="H435" s="133" t="s">
        <v>730</v>
      </c>
      <c r="I435" s="118"/>
      <c r="J435" s="119"/>
      <c r="K435" s="120"/>
      <c r="L435" s="120"/>
      <c r="M435" s="120"/>
      <c r="N435" s="119"/>
      <c r="O435" s="115"/>
      <c r="P435" s="115"/>
    </row>
    <row r="436" spans="1:16" ht="350" x14ac:dyDescent="0.35">
      <c r="A436" s="119" t="s">
        <v>1558</v>
      </c>
      <c r="B436" s="115"/>
      <c r="C436" s="115"/>
      <c r="D436" s="115"/>
      <c r="E436" s="115" t="str">
        <f t="shared" si="12"/>
        <v/>
      </c>
      <c r="F436" s="115" t="str">
        <f t="shared" si="13"/>
        <v/>
      </c>
      <c r="G436" s="114"/>
      <c r="H436" s="134" t="s">
        <v>1964</v>
      </c>
      <c r="I436" s="118">
        <v>1</v>
      </c>
      <c r="J436" s="119" t="s">
        <v>1575</v>
      </c>
      <c r="K436" s="120">
        <v>200000</v>
      </c>
      <c r="L436" s="120" t="e">
        <f>#REF!*#REF!</f>
        <v>#REF!</v>
      </c>
      <c r="M436" s="120"/>
      <c r="N436" s="119"/>
      <c r="O436" s="115"/>
      <c r="P436" s="115"/>
    </row>
    <row r="437" spans="1:16" ht="126" x14ac:dyDescent="0.35">
      <c r="A437" s="119" t="s">
        <v>1558</v>
      </c>
      <c r="B437" s="115"/>
      <c r="C437" s="115"/>
      <c r="D437" s="115"/>
      <c r="E437" s="115" t="str">
        <f t="shared" si="12"/>
        <v/>
      </c>
      <c r="F437" s="115" t="str">
        <f t="shared" si="13"/>
        <v/>
      </c>
      <c r="G437" s="114"/>
      <c r="H437" s="134" t="s">
        <v>1965</v>
      </c>
      <c r="I437" s="118">
        <v>1</v>
      </c>
      <c r="J437" s="119" t="s">
        <v>1575</v>
      </c>
      <c r="K437" s="120">
        <v>30000</v>
      </c>
      <c r="L437" s="120" t="e">
        <f>#REF!*#REF!</f>
        <v>#REF!</v>
      </c>
      <c r="M437" s="120"/>
      <c r="N437" s="119"/>
      <c r="O437" s="115"/>
      <c r="P437" s="115"/>
    </row>
    <row r="438" spans="1:16" ht="154" x14ac:dyDescent="0.35">
      <c r="A438" s="119" t="s">
        <v>1558</v>
      </c>
      <c r="B438" s="115"/>
      <c r="C438" s="115"/>
      <c r="D438" s="115"/>
      <c r="E438" s="115" t="str">
        <f t="shared" si="12"/>
        <v/>
      </c>
      <c r="F438" s="115" t="str">
        <f t="shared" si="13"/>
        <v/>
      </c>
      <c r="G438" s="114"/>
      <c r="H438" s="134" t="s">
        <v>1966</v>
      </c>
      <c r="I438" s="118">
        <v>1</v>
      </c>
      <c r="J438" s="119" t="s">
        <v>1575</v>
      </c>
      <c r="K438" s="120">
        <v>10000</v>
      </c>
      <c r="L438" s="120" t="e">
        <f>#REF!*#REF!</f>
        <v>#REF!</v>
      </c>
      <c r="M438" s="120"/>
      <c r="N438" s="119"/>
      <c r="O438" s="115"/>
      <c r="P438" s="115"/>
    </row>
    <row r="439" spans="1:16" ht="224" x14ac:dyDescent="0.35">
      <c r="A439" s="119" t="s">
        <v>1558</v>
      </c>
      <c r="B439" s="115"/>
      <c r="C439" s="115"/>
      <c r="D439" s="115"/>
      <c r="E439" s="115" t="str">
        <f t="shared" si="12"/>
        <v/>
      </c>
      <c r="F439" s="115" t="str">
        <f t="shared" si="13"/>
        <v/>
      </c>
      <c r="G439" s="114"/>
      <c r="H439" s="134" t="s">
        <v>1967</v>
      </c>
      <c r="I439" s="118">
        <v>1</v>
      </c>
      <c r="J439" s="119" t="s">
        <v>1575</v>
      </c>
      <c r="K439" s="120">
        <v>40000</v>
      </c>
      <c r="L439" s="120" t="e">
        <f>#REF!*#REF!</f>
        <v>#REF!</v>
      </c>
      <c r="M439" s="120"/>
      <c r="N439" s="119"/>
      <c r="O439" s="115"/>
      <c r="P439" s="115"/>
    </row>
    <row r="440" spans="1:16" ht="126" x14ac:dyDescent="0.35">
      <c r="A440" s="119" t="s">
        <v>1558</v>
      </c>
      <c r="B440" s="115"/>
      <c r="C440" s="115"/>
      <c r="D440" s="115"/>
      <c r="E440" s="115" t="str">
        <f t="shared" si="12"/>
        <v/>
      </c>
      <c r="F440" s="115" t="str">
        <f t="shared" si="13"/>
        <v/>
      </c>
      <c r="G440" s="114"/>
      <c r="H440" s="134" t="s">
        <v>1968</v>
      </c>
      <c r="I440" s="118">
        <v>1</v>
      </c>
      <c r="J440" s="119" t="s">
        <v>1575</v>
      </c>
      <c r="K440" s="120">
        <v>15000</v>
      </c>
      <c r="L440" s="120" t="e">
        <f>#REF!*#REF!</f>
        <v>#REF!</v>
      </c>
      <c r="M440" s="120"/>
      <c r="N440" s="119"/>
      <c r="O440" s="115"/>
      <c r="P440" s="115"/>
    </row>
    <row r="441" spans="1:16" ht="112" x14ac:dyDescent="0.35">
      <c r="A441" s="119" t="s">
        <v>1558</v>
      </c>
      <c r="B441" s="115"/>
      <c r="C441" s="115"/>
      <c r="D441" s="115"/>
      <c r="E441" s="115" t="str">
        <f t="shared" si="12"/>
        <v/>
      </c>
      <c r="F441" s="115" t="str">
        <f t="shared" si="13"/>
        <v/>
      </c>
      <c r="G441" s="114"/>
      <c r="H441" s="134" t="s">
        <v>1969</v>
      </c>
      <c r="I441" s="118">
        <v>1</v>
      </c>
      <c r="J441" s="119" t="s">
        <v>1575</v>
      </c>
      <c r="K441" s="120">
        <v>7000</v>
      </c>
      <c r="L441" s="120" t="e">
        <f>#REF!*#REF!</f>
        <v>#REF!</v>
      </c>
      <c r="M441" s="120"/>
      <c r="N441" s="119"/>
      <c r="O441" s="115"/>
      <c r="P441" s="115"/>
    </row>
    <row r="442" spans="1:16" ht="29" x14ac:dyDescent="0.35">
      <c r="A442" s="119"/>
      <c r="B442" s="115"/>
      <c r="C442" s="115"/>
      <c r="D442" s="115"/>
      <c r="E442" s="115" t="str">
        <f t="shared" si="12"/>
        <v/>
      </c>
      <c r="F442" s="115" t="str">
        <f t="shared" si="13"/>
        <v/>
      </c>
      <c r="G442" s="114" t="s">
        <v>1818</v>
      </c>
      <c r="H442" s="133" t="s">
        <v>1769</v>
      </c>
      <c r="I442" s="118"/>
      <c r="J442" s="119"/>
      <c r="K442" s="120"/>
      <c r="L442" s="120"/>
      <c r="M442" s="120"/>
      <c r="N442" s="119"/>
      <c r="O442" s="115"/>
      <c r="P442" s="115"/>
    </row>
    <row r="443" spans="1:16" ht="98" x14ac:dyDescent="0.35">
      <c r="A443" s="119" t="s">
        <v>1558</v>
      </c>
      <c r="B443" s="115"/>
      <c r="C443" s="115"/>
      <c r="D443" s="115"/>
      <c r="E443" s="115" t="str">
        <f t="shared" si="12"/>
        <v/>
      </c>
      <c r="F443" s="115" t="str">
        <f t="shared" si="13"/>
        <v/>
      </c>
      <c r="G443" s="114"/>
      <c r="H443" s="134" t="s">
        <v>720</v>
      </c>
      <c r="I443" s="118">
        <v>1</v>
      </c>
      <c r="J443" s="119" t="s">
        <v>1575</v>
      </c>
      <c r="K443" s="120">
        <v>30000</v>
      </c>
      <c r="L443" s="120" t="e">
        <f>#REF!*#REF!</f>
        <v>#REF!</v>
      </c>
      <c r="M443" s="120"/>
      <c r="N443" s="119"/>
      <c r="O443" s="115"/>
      <c r="P443" s="115"/>
    </row>
    <row r="444" spans="1:16" ht="168" x14ac:dyDescent="0.35">
      <c r="A444" s="119" t="s">
        <v>1558</v>
      </c>
      <c r="B444" s="115"/>
      <c r="C444" s="115"/>
      <c r="D444" s="115"/>
      <c r="E444" s="115" t="str">
        <f t="shared" si="12"/>
        <v/>
      </c>
      <c r="F444" s="115" t="str">
        <f t="shared" si="13"/>
        <v/>
      </c>
      <c r="G444" s="114"/>
      <c r="H444" s="134" t="s">
        <v>721</v>
      </c>
      <c r="I444" s="118">
        <v>2</v>
      </c>
      <c r="J444" s="119" t="s">
        <v>1575</v>
      </c>
      <c r="K444" s="120">
        <v>5000</v>
      </c>
      <c r="L444" s="120" t="e">
        <f>#REF!*#REF!</f>
        <v>#REF!</v>
      </c>
      <c r="M444" s="120"/>
      <c r="N444" s="119"/>
      <c r="O444" s="115"/>
      <c r="P444" s="115"/>
    </row>
    <row r="445" spans="1:16" ht="336" x14ac:dyDescent="0.35">
      <c r="A445" s="119" t="s">
        <v>1558</v>
      </c>
      <c r="B445" s="115"/>
      <c r="C445" s="115"/>
      <c r="D445" s="115"/>
      <c r="E445" s="115" t="str">
        <f t="shared" si="12"/>
        <v/>
      </c>
      <c r="F445" s="115" t="str">
        <f t="shared" si="13"/>
        <v/>
      </c>
      <c r="G445" s="114"/>
      <c r="H445" s="134" t="s">
        <v>722</v>
      </c>
      <c r="I445" s="118">
        <v>2</v>
      </c>
      <c r="J445" s="119" t="s">
        <v>1575</v>
      </c>
      <c r="K445" s="120">
        <v>2500</v>
      </c>
      <c r="L445" s="120" t="e">
        <f>#REF!*#REF!</f>
        <v>#REF!</v>
      </c>
      <c r="M445" s="120"/>
      <c r="N445" s="119"/>
      <c r="O445" s="115"/>
      <c r="P445" s="115"/>
    </row>
    <row r="446" spans="1:16" ht="56" x14ac:dyDescent="0.35">
      <c r="A446" s="119" t="s">
        <v>1558</v>
      </c>
      <c r="B446" s="115"/>
      <c r="C446" s="115"/>
      <c r="D446" s="115"/>
      <c r="E446" s="115" t="str">
        <f t="shared" si="12"/>
        <v/>
      </c>
      <c r="F446" s="115" t="str">
        <f t="shared" si="13"/>
        <v/>
      </c>
      <c r="G446" s="114"/>
      <c r="H446" s="134" t="s">
        <v>723</v>
      </c>
      <c r="I446" s="118">
        <v>2</v>
      </c>
      <c r="J446" s="119" t="s">
        <v>1575</v>
      </c>
      <c r="K446" s="120">
        <v>15000</v>
      </c>
      <c r="L446" s="120" t="e">
        <f>#REF!*#REF!</f>
        <v>#REF!</v>
      </c>
      <c r="M446" s="120"/>
      <c r="N446" s="119"/>
      <c r="O446" s="115"/>
      <c r="P446" s="115"/>
    </row>
    <row r="447" spans="1:16" ht="168" x14ac:dyDescent="0.35">
      <c r="A447" s="119" t="s">
        <v>1558</v>
      </c>
      <c r="B447" s="115"/>
      <c r="C447" s="115"/>
      <c r="D447" s="115"/>
      <c r="E447" s="115" t="str">
        <f t="shared" si="12"/>
        <v/>
      </c>
      <c r="F447" s="115" t="str">
        <f t="shared" si="13"/>
        <v/>
      </c>
      <c r="G447" s="114"/>
      <c r="H447" s="134" t="s">
        <v>724</v>
      </c>
      <c r="I447" s="118">
        <v>2</v>
      </c>
      <c r="J447" s="119" t="s">
        <v>1575</v>
      </c>
      <c r="K447" s="120">
        <v>2000</v>
      </c>
      <c r="L447" s="120" t="e">
        <f>#REF!*#REF!</f>
        <v>#REF!</v>
      </c>
      <c r="M447" s="120"/>
      <c r="N447" s="119"/>
      <c r="O447" s="115"/>
      <c r="P447" s="115"/>
    </row>
    <row r="448" spans="1:16" ht="168" x14ac:dyDescent="0.35">
      <c r="A448" s="119" t="s">
        <v>1558</v>
      </c>
      <c r="B448" s="115"/>
      <c r="C448" s="115"/>
      <c r="D448" s="115"/>
      <c r="E448" s="115" t="str">
        <f t="shared" si="12"/>
        <v/>
      </c>
      <c r="F448" s="115" t="str">
        <f t="shared" si="13"/>
        <v/>
      </c>
      <c r="G448" s="114"/>
      <c r="H448" s="134" t="s">
        <v>725</v>
      </c>
      <c r="I448" s="118">
        <v>1</v>
      </c>
      <c r="J448" s="119" t="s">
        <v>1586</v>
      </c>
      <c r="K448" s="120">
        <v>7000</v>
      </c>
      <c r="L448" s="120" t="e">
        <f>#REF!*#REF!</f>
        <v>#REF!</v>
      </c>
      <c r="M448" s="120"/>
      <c r="N448" s="119"/>
      <c r="O448" s="115"/>
      <c r="P448" s="115"/>
    </row>
    <row r="449" spans="1:16" ht="210" x14ac:dyDescent="0.35">
      <c r="A449" s="119" t="s">
        <v>1558</v>
      </c>
      <c r="B449" s="115"/>
      <c r="C449" s="115"/>
      <c r="D449" s="115"/>
      <c r="E449" s="115" t="str">
        <f t="shared" si="12"/>
        <v/>
      </c>
      <c r="F449" s="115" t="str">
        <f t="shared" si="13"/>
        <v/>
      </c>
      <c r="G449" s="114"/>
      <c r="H449" s="134" t="s">
        <v>726</v>
      </c>
      <c r="I449" s="118">
        <v>2</v>
      </c>
      <c r="J449" s="119" t="s">
        <v>1575</v>
      </c>
      <c r="K449" s="120">
        <v>22000</v>
      </c>
      <c r="L449" s="120" t="e">
        <f>#REF!*#REF!</f>
        <v>#REF!</v>
      </c>
      <c r="M449" s="120"/>
      <c r="N449" s="119"/>
      <c r="O449" s="115"/>
      <c r="P449" s="115"/>
    </row>
    <row r="450" spans="1:16" ht="196" x14ac:dyDescent="0.35">
      <c r="A450" s="119" t="s">
        <v>1558</v>
      </c>
      <c r="B450" s="115"/>
      <c r="C450" s="115"/>
      <c r="D450" s="115"/>
      <c r="E450" s="115" t="str">
        <f t="shared" si="12"/>
        <v/>
      </c>
      <c r="F450" s="115" t="str">
        <f t="shared" si="13"/>
        <v/>
      </c>
      <c r="G450" s="114"/>
      <c r="H450" s="134" t="s">
        <v>727</v>
      </c>
      <c r="I450" s="118">
        <v>2</v>
      </c>
      <c r="J450" s="119" t="s">
        <v>1575</v>
      </c>
      <c r="K450" s="120">
        <v>2000</v>
      </c>
      <c r="L450" s="120" t="e">
        <f>#REF!*#REF!</f>
        <v>#REF!</v>
      </c>
      <c r="M450" s="120"/>
      <c r="N450" s="119"/>
      <c r="O450" s="115"/>
      <c r="P450" s="115"/>
    </row>
    <row r="451" spans="1:16" ht="70" x14ac:dyDescent="0.35">
      <c r="A451" s="119" t="s">
        <v>1558</v>
      </c>
      <c r="B451" s="115"/>
      <c r="C451" s="115"/>
      <c r="D451" s="115"/>
      <c r="E451" s="115" t="str">
        <f t="shared" si="12"/>
        <v/>
      </c>
      <c r="F451" s="115" t="str">
        <f t="shared" si="13"/>
        <v/>
      </c>
      <c r="G451" s="114"/>
      <c r="H451" s="134" t="s">
        <v>728</v>
      </c>
      <c r="I451" s="118">
        <v>2</v>
      </c>
      <c r="J451" s="119" t="s">
        <v>1575</v>
      </c>
      <c r="K451" s="120">
        <v>65000</v>
      </c>
      <c r="L451" s="120" t="e">
        <f>#REF!*#REF!</f>
        <v>#REF!</v>
      </c>
      <c r="M451" s="120"/>
      <c r="N451" s="119"/>
      <c r="O451" s="115"/>
      <c r="P451" s="115"/>
    </row>
    <row r="452" spans="1:16" ht="168" x14ac:dyDescent="0.35">
      <c r="A452" s="119" t="s">
        <v>1558</v>
      </c>
      <c r="B452" s="115"/>
      <c r="C452" s="115"/>
      <c r="D452" s="115"/>
      <c r="E452" s="115" t="str">
        <f t="shared" si="12"/>
        <v/>
      </c>
      <c r="F452" s="115" t="str">
        <f t="shared" si="13"/>
        <v/>
      </c>
      <c r="G452" s="114"/>
      <c r="H452" s="134" t="s">
        <v>729</v>
      </c>
      <c r="I452" s="118">
        <v>2</v>
      </c>
      <c r="J452" s="119" t="s">
        <v>1575</v>
      </c>
      <c r="K452" s="120">
        <v>5000</v>
      </c>
      <c r="L452" s="120" t="e">
        <f>#REF!*#REF!</f>
        <v>#REF!</v>
      </c>
      <c r="M452" s="120"/>
      <c r="N452" s="119"/>
      <c r="O452" s="115"/>
      <c r="P452" s="115"/>
    </row>
    <row r="453" spans="1:16" ht="72.5" x14ac:dyDescent="0.35">
      <c r="A453" s="119"/>
      <c r="B453" s="115"/>
      <c r="C453" s="115"/>
      <c r="D453" s="115"/>
      <c r="E453" s="115" t="str">
        <f t="shared" si="12"/>
        <v/>
      </c>
      <c r="F453" s="115" t="str">
        <f t="shared" si="13"/>
        <v/>
      </c>
      <c r="G453" s="114" t="s">
        <v>1970</v>
      </c>
      <c r="H453" s="138" t="s">
        <v>873</v>
      </c>
      <c r="I453" s="118"/>
      <c r="J453" s="119"/>
      <c r="K453" s="120"/>
      <c r="L453" s="120"/>
      <c r="M453" s="120"/>
      <c r="N453" s="119"/>
      <c r="O453" s="115"/>
      <c r="P453" s="115"/>
    </row>
    <row r="454" spans="1:16" ht="294" x14ac:dyDescent="0.35">
      <c r="A454" s="119" t="s">
        <v>1558</v>
      </c>
      <c r="B454" s="115"/>
      <c r="C454" s="115"/>
      <c r="D454" s="115"/>
      <c r="E454" s="115" t="str">
        <f t="shared" si="12"/>
        <v/>
      </c>
      <c r="F454" s="115" t="str">
        <f t="shared" si="13"/>
        <v/>
      </c>
      <c r="G454" s="114"/>
      <c r="H454" s="118" t="s">
        <v>1971</v>
      </c>
      <c r="I454" s="118"/>
      <c r="J454" s="119"/>
      <c r="K454" s="120"/>
      <c r="L454" s="120"/>
      <c r="M454" s="120"/>
      <c r="N454" s="119"/>
      <c r="O454" s="115"/>
      <c r="P454" s="115"/>
    </row>
    <row r="455" spans="1:16" ht="154" x14ac:dyDescent="0.35">
      <c r="A455" s="119" t="s">
        <v>1558</v>
      </c>
      <c r="B455" s="115"/>
      <c r="C455" s="115"/>
      <c r="D455" s="115"/>
      <c r="E455" s="115" t="str">
        <f t="shared" si="12"/>
        <v/>
      </c>
      <c r="F455" s="115" t="str">
        <f t="shared" si="13"/>
        <v/>
      </c>
      <c r="G455" s="114"/>
      <c r="H455" s="118" t="s">
        <v>1972</v>
      </c>
      <c r="I455" s="118">
        <v>2</v>
      </c>
      <c r="J455" s="119" t="s">
        <v>1575</v>
      </c>
      <c r="K455" s="120">
        <v>90000</v>
      </c>
      <c r="L455" s="120" t="e">
        <f>#REF!*#REF!</f>
        <v>#REF!</v>
      </c>
      <c r="M455" s="120"/>
      <c r="N455" s="119"/>
      <c r="O455" s="115"/>
      <c r="P455" s="115"/>
    </row>
    <row r="456" spans="1:16" ht="168" x14ac:dyDescent="0.35">
      <c r="A456" s="119" t="s">
        <v>1558</v>
      </c>
      <c r="B456" s="115"/>
      <c r="C456" s="115"/>
      <c r="D456" s="115"/>
      <c r="E456" s="115" t="str">
        <f t="shared" si="12"/>
        <v/>
      </c>
      <c r="F456" s="115" t="str">
        <f t="shared" si="13"/>
        <v/>
      </c>
      <c r="G456" s="114"/>
      <c r="H456" s="118" t="s">
        <v>1973</v>
      </c>
      <c r="I456" s="118">
        <v>2</v>
      </c>
      <c r="J456" s="119" t="s">
        <v>1575</v>
      </c>
      <c r="K456" s="120">
        <v>80000</v>
      </c>
      <c r="L456" s="120" t="e">
        <f>#REF!*#REF!</f>
        <v>#REF!</v>
      </c>
      <c r="M456" s="120"/>
      <c r="N456" s="119"/>
      <c r="O456" s="115"/>
      <c r="P456" s="115"/>
    </row>
    <row r="457" spans="1:16" ht="126" x14ac:dyDescent="0.35">
      <c r="A457" s="119" t="s">
        <v>1558</v>
      </c>
      <c r="B457" s="115"/>
      <c r="C457" s="115"/>
      <c r="D457" s="115"/>
      <c r="E457" s="115" t="str">
        <f t="shared" si="12"/>
        <v/>
      </c>
      <c r="F457" s="115" t="str">
        <f t="shared" si="13"/>
        <v/>
      </c>
      <c r="G457" s="114"/>
      <c r="H457" s="118" t="s">
        <v>1974</v>
      </c>
      <c r="I457" s="118">
        <v>3</v>
      </c>
      <c r="J457" s="119" t="s">
        <v>1575</v>
      </c>
      <c r="K457" s="120">
        <v>27000</v>
      </c>
      <c r="L457" s="120" t="e">
        <f>#REF!*#REF!</f>
        <v>#REF!</v>
      </c>
      <c r="M457" s="120"/>
      <c r="N457" s="119"/>
      <c r="O457" s="115"/>
      <c r="P457" s="115"/>
    </row>
    <row r="458" spans="1:16" ht="182" x14ac:dyDescent="0.35">
      <c r="A458" s="119" t="s">
        <v>1558</v>
      </c>
      <c r="B458" s="115"/>
      <c r="C458" s="115"/>
      <c r="D458" s="115"/>
      <c r="E458" s="115" t="str">
        <f t="shared" si="12"/>
        <v/>
      </c>
      <c r="F458" s="115" t="str">
        <f t="shared" si="13"/>
        <v/>
      </c>
      <c r="G458" s="114"/>
      <c r="H458" s="118" t="s">
        <v>1975</v>
      </c>
      <c r="I458" s="118">
        <v>1</v>
      </c>
      <c r="J458" s="119" t="s">
        <v>1575</v>
      </c>
      <c r="K458" s="120">
        <v>90000</v>
      </c>
      <c r="L458" s="120" t="e">
        <f>#REF!*#REF!</f>
        <v>#REF!</v>
      </c>
      <c r="M458" s="120"/>
      <c r="N458" s="119"/>
      <c r="O458" s="115"/>
      <c r="P458" s="115"/>
    </row>
    <row r="459" spans="1:16" ht="182" x14ac:dyDescent="0.35">
      <c r="A459" s="119" t="s">
        <v>1558</v>
      </c>
      <c r="B459" s="115"/>
      <c r="C459" s="115"/>
      <c r="D459" s="115"/>
      <c r="E459" s="115" t="str">
        <f t="shared" si="12"/>
        <v/>
      </c>
      <c r="F459" s="115" t="str">
        <f t="shared" si="13"/>
        <v/>
      </c>
      <c r="G459" s="114"/>
      <c r="H459" s="118" t="s">
        <v>1976</v>
      </c>
      <c r="I459" s="118">
        <v>5</v>
      </c>
      <c r="J459" s="119" t="s">
        <v>1575</v>
      </c>
      <c r="K459" s="120">
        <v>30000</v>
      </c>
      <c r="L459" s="120" t="e">
        <f>#REF!*#REF!</f>
        <v>#REF!</v>
      </c>
      <c r="M459" s="120"/>
      <c r="N459" s="119"/>
      <c r="O459" s="115"/>
      <c r="P459" s="115"/>
    </row>
    <row r="460" spans="1:16" ht="210" x14ac:dyDescent="0.35">
      <c r="A460" s="119" t="s">
        <v>1558</v>
      </c>
      <c r="B460" s="115"/>
      <c r="C460" s="115"/>
      <c r="D460" s="115"/>
      <c r="E460" s="115" t="str">
        <f t="shared" si="12"/>
        <v/>
      </c>
      <c r="F460" s="115" t="str">
        <f t="shared" si="13"/>
        <v/>
      </c>
      <c r="G460" s="114"/>
      <c r="H460" s="118" t="s">
        <v>1977</v>
      </c>
      <c r="I460" s="118">
        <v>1</v>
      </c>
      <c r="J460" s="119" t="s">
        <v>1575</v>
      </c>
      <c r="K460" s="120">
        <v>75000</v>
      </c>
      <c r="L460" s="120" t="e">
        <f>#REF!*#REF!</f>
        <v>#REF!</v>
      </c>
      <c r="M460" s="120"/>
      <c r="N460" s="119"/>
      <c r="O460" s="115"/>
      <c r="P460" s="115"/>
    </row>
    <row r="461" spans="1:16" ht="58" x14ac:dyDescent="0.35">
      <c r="A461" s="119"/>
      <c r="B461" s="115"/>
      <c r="C461" s="115"/>
      <c r="D461" s="115"/>
      <c r="E461" s="115" t="str">
        <f t="shared" si="12"/>
        <v/>
      </c>
      <c r="F461" s="115" t="str">
        <f t="shared" si="13"/>
        <v/>
      </c>
      <c r="G461" s="114" t="s">
        <v>1815</v>
      </c>
      <c r="H461" s="133" t="s">
        <v>874</v>
      </c>
      <c r="I461" s="118"/>
      <c r="J461" s="119"/>
      <c r="K461" s="120"/>
      <c r="L461" s="120"/>
      <c r="M461" s="120"/>
      <c r="N461" s="119"/>
      <c r="O461" s="115"/>
      <c r="P461" s="115"/>
    </row>
    <row r="462" spans="1:16" ht="409.5" x14ac:dyDescent="0.35">
      <c r="A462" s="119" t="s">
        <v>1558</v>
      </c>
      <c r="B462" s="115"/>
      <c r="C462" s="115"/>
      <c r="D462" s="115"/>
      <c r="E462" s="115" t="str">
        <f t="shared" si="12"/>
        <v/>
      </c>
      <c r="F462" s="115" t="str">
        <f t="shared" si="13"/>
        <v/>
      </c>
      <c r="G462" s="114"/>
      <c r="H462" s="134" t="s">
        <v>1978</v>
      </c>
      <c r="I462" s="118">
        <v>1</v>
      </c>
      <c r="J462" s="119" t="s">
        <v>1575</v>
      </c>
      <c r="K462" s="120">
        <v>24000</v>
      </c>
      <c r="L462" s="120" t="e">
        <f>#REF!*#REF!</f>
        <v>#REF!</v>
      </c>
      <c r="M462" s="120"/>
      <c r="N462" s="119"/>
      <c r="O462" s="115"/>
      <c r="P462" s="115"/>
    </row>
    <row r="463" spans="1:16" ht="112" x14ac:dyDescent="0.35">
      <c r="A463" s="119" t="s">
        <v>1558</v>
      </c>
      <c r="B463" s="115"/>
      <c r="C463" s="115"/>
      <c r="D463" s="115"/>
      <c r="E463" s="115" t="str">
        <f t="shared" si="12"/>
        <v/>
      </c>
      <c r="F463" s="115" t="str">
        <f t="shared" si="13"/>
        <v/>
      </c>
      <c r="G463" s="114"/>
      <c r="H463" s="134" t="s">
        <v>1979</v>
      </c>
      <c r="I463" s="118">
        <v>1</v>
      </c>
      <c r="J463" s="119" t="s">
        <v>1575</v>
      </c>
      <c r="K463" s="120">
        <v>6000</v>
      </c>
      <c r="L463" s="120" t="e">
        <f>#REF!*#REF!</f>
        <v>#REF!</v>
      </c>
      <c r="M463" s="120"/>
      <c r="N463" s="119"/>
      <c r="O463" s="115"/>
      <c r="P463" s="115"/>
    </row>
    <row r="464" spans="1:16" ht="126" x14ac:dyDescent="0.35">
      <c r="A464" s="119" t="s">
        <v>1558</v>
      </c>
      <c r="B464" s="115"/>
      <c r="C464" s="115"/>
      <c r="D464" s="115"/>
      <c r="E464" s="115" t="str">
        <f t="shared" si="12"/>
        <v/>
      </c>
      <c r="F464" s="115" t="str">
        <f t="shared" si="13"/>
        <v/>
      </c>
      <c r="G464" s="114"/>
      <c r="H464" s="134" t="s">
        <v>1980</v>
      </c>
      <c r="I464" s="118">
        <v>1</v>
      </c>
      <c r="J464" s="119" t="s">
        <v>1575</v>
      </c>
      <c r="K464" s="120">
        <v>6000</v>
      </c>
      <c r="L464" s="120" t="e">
        <f>#REF!*#REF!</f>
        <v>#REF!</v>
      </c>
      <c r="M464" s="120"/>
      <c r="N464" s="119"/>
      <c r="O464" s="115"/>
      <c r="P464" s="115"/>
    </row>
    <row r="465" spans="1:16" ht="98" x14ac:dyDescent="0.35">
      <c r="A465" s="119" t="s">
        <v>1558</v>
      </c>
      <c r="B465" s="115"/>
      <c r="C465" s="115"/>
      <c r="D465" s="115"/>
      <c r="E465" s="115" t="str">
        <f t="shared" ref="E465:E534" si="16">LEFT(D465, 2)</f>
        <v/>
      </c>
      <c r="F465" s="115" t="str">
        <f t="shared" ref="F465:F534" si="17">MID(D465, 4, 3)</f>
        <v/>
      </c>
      <c r="G465" s="114"/>
      <c r="H465" s="134" t="s">
        <v>1981</v>
      </c>
      <c r="I465" s="118">
        <v>1</v>
      </c>
      <c r="J465" s="119" t="s">
        <v>1575</v>
      </c>
      <c r="K465" s="120">
        <v>5000</v>
      </c>
      <c r="L465" s="120" t="e">
        <f>#REF!*#REF!</f>
        <v>#REF!</v>
      </c>
      <c r="M465" s="120"/>
      <c r="N465" s="119"/>
      <c r="O465" s="115"/>
      <c r="P465" s="115"/>
    </row>
    <row r="466" spans="1:16" ht="126" x14ac:dyDescent="0.35">
      <c r="A466" s="119" t="s">
        <v>1558</v>
      </c>
      <c r="B466" s="115"/>
      <c r="C466" s="115"/>
      <c r="D466" s="115"/>
      <c r="E466" s="115" t="str">
        <f t="shared" si="16"/>
        <v/>
      </c>
      <c r="F466" s="115" t="str">
        <f t="shared" si="17"/>
        <v/>
      </c>
      <c r="G466" s="114"/>
      <c r="H466" s="134" t="s">
        <v>1982</v>
      </c>
      <c r="I466" s="118">
        <v>1</v>
      </c>
      <c r="J466" s="119" t="s">
        <v>1575</v>
      </c>
      <c r="K466" s="120">
        <v>1000</v>
      </c>
      <c r="L466" s="120" t="e">
        <f>#REF!*#REF!</f>
        <v>#REF!</v>
      </c>
      <c r="M466" s="120"/>
      <c r="N466" s="119"/>
      <c r="O466" s="115"/>
      <c r="P466" s="115"/>
    </row>
    <row r="467" spans="1:16" ht="126" x14ac:dyDescent="0.35">
      <c r="A467" s="119" t="s">
        <v>1558</v>
      </c>
      <c r="B467" s="115"/>
      <c r="C467" s="115"/>
      <c r="D467" s="115"/>
      <c r="E467" s="115" t="str">
        <f t="shared" si="16"/>
        <v/>
      </c>
      <c r="F467" s="115" t="str">
        <f t="shared" si="17"/>
        <v/>
      </c>
      <c r="G467" s="114"/>
      <c r="H467" s="134" t="s">
        <v>1847</v>
      </c>
      <c r="I467" s="118">
        <v>1</v>
      </c>
      <c r="J467" s="119" t="s">
        <v>1575</v>
      </c>
      <c r="K467" s="120">
        <v>258</v>
      </c>
      <c r="L467" s="120" t="e">
        <f>#REF!*#REF!</f>
        <v>#REF!</v>
      </c>
      <c r="M467" s="120"/>
      <c r="N467" s="119"/>
      <c r="O467" s="115"/>
      <c r="P467" s="115"/>
    </row>
    <row r="468" spans="1:16" ht="112" x14ac:dyDescent="0.35">
      <c r="A468" s="119" t="s">
        <v>1558</v>
      </c>
      <c r="B468" s="115"/>
      <c r="C468" s="115"/>
      <c r="D468" s="115"/>
      <c r="E468" s="115" t="str">
        <f t="shared" si="16"/>
        <v/>
      </c>
      <c r="F468" s="115" t="str">
        <f t="shared" si="17"/>
        <v/>
      </c>
      <c r="G468" s="114"/>
      <c r="H468" s="134" t="s">
        <v>1848</v>
      </c>
      <c r="I468" s="118">
        <v>1</v>
      </c>
      <c r="J468" s="119" t="s">
        <v>1575</v>
      </c>
      <c r="K468" s="120">
        <v>1500</v>
      </c>
      <c r="L468" s="120" t="e">
        <f>#REF!*#REF!</f>
        <v>#REF!</v>
      </c>
      <c r="M468" s="120"/>
      <c r="N468" s="119"/>
      <c r="O468" s="115"/>
      <c r="P468" s="115"/>
    </row>
    <row r="469" spans="1:16" ht="126" x14ac:dyDescent="0.35">
      <c r="A469" s="119" t="s">
        <v>1823</v>
      </c>
      <c r="B469" s="115" t="s">
        <v>1849</v>
      </c>
      <c r="C469" s="115"/>
      <c r="D469" s="115" t="s">
        <v>1849</v>
      </c>
      <c r="E469" s="115" t="str">
        <f t="shared" si="16"/>
        <v>08</v>
      </c>
      <c r="F469" s="115" t="str">
        <f t="shared" si="17"/>
        <v>069</v>
      </c>
      <c r="G469" s="114"/>
      <c r="H469" s="134" t="s">
        <v>1983</v>
      </c>
      <c r="I469" s="118">
        <v>1</v>
      </c>
      <c r="J469" s="119" t="s">
        <v>1575</v>
      </c>
      <c r="K469" s="120">
        <v>600</v>
      </c>
      <c r="L469" s="120" t="e">
        <f>#REF!*#REF!</f>
        <v>#REF!</v>
      </c>
      <c r="M469" s="120"/>
      <c r="N469" s="119"/>
      <c r="O469" s="115"/>
      <c r="P469" s="115"/>
    </row>
    <row r="470" spans="1:16" ht="168" x14ac:dyDescent="0.35">
      <c r="A470" s="119" t="s">
        <v>1558</v>
      </c>
      <c r="B470" s="115"/>
      <c r="C470" s="115"/>
      <c r="D470" s="115"/>
      <c r="E470" s="115" t="str">
        <f t="shared" si="16"/>
        <v/>
      </c>
      <c r="F470" s="115" t="str">
        <f t="shared" si="17"/>
        <v/>
      </c>
      <c r="G470" s="114"/>
      <c r="H470" s="134" t="s">
        <v>1984</v>
      </c>
      <c r="I470" s="118">
        <v>2</v>
      </c>
      <c r="J470" s="119" t="s">
        <v>1575</v>
      </c>
      <c r="K470" s="120">
        <v>450</v>
      </c>
      <c r="L470" s="120" t="e">
        <f>#REF!*#REF!</f>
        <v>#REF!</v>
      </c>
      <c r="M470" s="120"/>
      <c r="N470" s="119"/>
      <c r="O470" s="115"/>
      <c r="P470" s="115"/>
    </row>
    <row r="471" spans="1:16" ht="126" x14ac:dyDescent="0.35">
      <c r="A471" s="119" t="s">
        <v>1823</v>
      </c>
      <c r="B471" s="115" t="s">
        <v>1889</v>
      </c>
      <c r="C471" s="115"/>
      <c r="D471" s="115" t="s">
        <v>1889</v>
      </c>
      <c r="E471" s="115" t="str">
        <f t="shared" si="16"/>
        <v>08</v>
      </c>
      <c r="F471" s="115" t="str">
        <f t="shared" si="17"/>
        <v>062</v>
      </c>
      <c r="G471" s="114"/>
      <c r="H471" s="134" t="s">
        <v>1852</v>
      </c>
      <c r="I471" s="118">
        <v>5</v>
      </c>
      <c r="J471" s="119" t="s">
        <v>1575</v>
      </c>
      <c r="K471" s="120">
        <v>78</v>
      </c>
      <c r="L471" s="120" t="e">
        <f>#REF!*#REF!</f>
        <v>#REF!</v>
      </c>
      <c r="M471" s="120"/>
      <c r="N471" s="119"/>
      <c r="O471" s="115"/>
      <c r="P471" s="115"/>
    </row>
    <row r="472" spans="1:16" ht="112" x14ac:dyDescent="0.35">
      <c r="A472" s="119" t="s">
        <v>1558</v>
      </c>
      <c r="B472" s="115"/>
      <c r="C472" s="115"/>
      <c r="D472" s="115"/>
      <c r="E472" s="115" t="str">
        <f t="shared" si="16"/>
        <v/>
      </c>
      <c r="F472" s="115" t="str">
        <f t="shared" si="17"/>
        <v/>
      </c>
      <c r="G472" s="114"/>
      <c r="H472" s="134" t="s">
        <v>1853</v>
      </c>
      <c r="I472" s="118">
        <v>5</v>
      </c>
      <c r="J472" s="119" t="s">
        <v>1575</v>
      </c>
      <c r="K472" s="120">
        <v>160</v>
      </c>
      <c r="L472" s="120" t="e">
        <f>#REF!*#REF!</f>
        <v>#REF!</v>
      </c>
      <c r="M472" s="120"/>
      <c r="N472" s="119"/>
      <c r="O472" s="115"/>
      <c r="P472" s="115"/>
    </row>
    <row r="473" spans="1:16" ht="154" x14ac:dyDescent="0.35">
      <c r="A473" s="119" t="s">
        <v>1558</v>
      </c>
      <c r="B473" s="115"/>
      <c r="C473" s="115"/>
      <c r="D473" s="115"/>
      <c r="E473" s="115" t="str">
        <f t="shared" si="16"/>
        <v/>
      </c>
      <c r="F473" s="115" t="str">
        <f t="shared" si="17"/>
        <v/>
      </c>
      <c r="G473" s="114"/>
      <c r="H473" s="134" t="s">
        <v>1854</v>
      </c>
      <c r="I473" s="118">
        <v>1</v>
      </c>
      <c r="J473" s="119" t="s">
        <v>1575</v>
      </c>
      <c r="K473" s="120">
        <v>45</v>
      </c>
      <c r="L473" s="120" t="e">
        <f>#REF!*#REF!</f>
        <v>#REF!</v>
      </c>
      <c r="M473" s="120"/>
      <c r="N473" s="119"/>
      <c r="O473" s="115"/>
      <c r="P473" s="115"/>
    </row>
    <row r="474" spans="1:16" ht="154" x14ac:dyDescent="0.35">
      <c r="A474" s="119" t="s">
        <v>1558</v>
      </c>
      <c r="B474" s="115"/>
      <c r="C474" s="115"/>
      <c r="D474" s="115"/>
      <c r="E474" s="115" t="str">
        <f t="shared" si="16"/>
        <v/>
      </c>
      <c r="F474" s="115" t="str">
        <f t="shared" si="17"/>
        <v/>
      </c>
      <c r="G474" s="114"/>
      <c r="H474" s="134" t="s">
        <v>1985</v>
      </c>
      <c r="I474" s="118">
        <v>1</v>
      </c>
      <c r="J474" s="119" t="s">
        <v>1575</v>
      </c>
      <c r="K474" s="120">
        <v>50</v>
      </c>
      <c r="L474" s="120" t="e">
        <f>#REF!*#REF!</f>
        <v>#REF!</v>
      </c>
      <c r="M474" s="120"/>
      <c r="N474" s="119"/>
      <c r="O474" s="115"/>
      <c r="P474" s="115"/>
    </row>
    <row r="475" spans="1:16" ht="126" x14ac:dyDescent="0.35">
      <c r="A475" s="119" t="s">
        <v>1823</v>
      </c>
      <c r="B475" s="115" t="s">
        <v>1986</v>
      </c>
      <c r="C475" s="115"/>
      <c r="D475" s="115" t="s">
        <v>1986</v>
      </c>
      <c r="E475" s="115" t="str">
        <f t="shared" si="16"/>
        <v>08</v>
      </c>
      <c r="F475" s="115" t="str">
        <f t="shared" si="17"/>
        <v>062</v>
      </c>
      <c r="G475" s="114"/>
      <c r="H475" s="134" t="s">
        <v>1987</v>
      </c>
      <c r="I475" s="118">
        <v>5</v>
      </c>
      <c r="J475" s="119" t="s">
        <v>1575</v>
      </c>
      <c r="K475" s="120">
        <v>174</v>
      </c>
      <c r="L475" s="120" t="e">
        <f>#REF!*#REF!</f>
        <v>#REF!</v>
      </c>
      <c r="M475" s="120"/>
      <c r="N475" s="119"/>
      <c r="O475" s="115"/>
      <c r="P475" s="115"/>
    </row>
    <row r="476" spans="1:16" ht="126" x14ac:dyDescent="0.35">
      <c r="A476" s="119" t="s">
        <v>1823</v>
      </c>
      <c r="B476" s="115" t="s">
        <v>1988</v>
      </c>
      <c r="C476" s="115"/>
      <c r="D476" s="115" t="s">
        <v>1988</v>
      </c>
      <c r="E476" s="115" t="str">
        <f t="shared" si="16"/>
        <v>08</v>
      </c>
      <c r="F476" s="115" t="str">
        <f t="shared" si="17"/>
        <v>062</v>
      </c>
      <c r="G476" s="114"/>
      <c r="H476" s="134" t="s">
        <v>1989</v>
      </c>
      <c r="I476" s="118">
        <v>10</v>
      </c>
      <c r="J476" s="119" t="s">
        <v>1575</v>
      </c>
      <c r="K476" s="120">
        <v>183</v>
      </c>
      <c r="L476" s="120" t="e">
        <f>#REF!*#REF!</f>
        <v>#REF!</v>
      </c>
      <c r="M476" s="120"/>
      <c r="N476" s="119"/>
      <c r="O476" s="115"/>
      <c r="P476" s="115"/>
    </row>
    <row r="477" spans="1:16" ht="294" x14ac:dyDescent="0.35">
      <c r="A477" s="119" t="s">
        <v>1558</v>
      </c>
      <c r="B477" s="115"/>
      <c r="C477" s="115"/>
      <c r="D477" s="115"/>
      <c r="E477" s="115" t="str">
        <f t="shared" si="16"/>
        <v/>
      </c>
      <c r="F477" s="115" t="str">
        <f t="shared" si="17"/>
        <v/>
      </c>
      <c r="G477" s="114"/>
      <c r="H477" s="134" t="s">
        <v>1990</v>
      </c>
      <c r="I477" s="118">
        <v>5</v>
      </c>
      <c r="J477" s="119" t="s">
        <v>1575</v>
      </c>
      <c r="K477" s="120">
        <v>550</v>
      </c>
      <c r="L477" s="120" t="e">
        <f>#REF!*#REF!</f>
        <v>#REF!</v>
      </c>
      <c r="M477" s="120"/>
      <c r="N477" s="119"/>
      <c r="O477" s="115"/>
      <c r="P477" s="115"/>
    </row>
    <row r="478" spans="1:16" ht="182" x14ac:dyDescent="0.35">
      <c r="A478" s="119" t="s">
        <v>1558</v>
      </c>
      <c r="B478" s="115"/>
      <c r="C478" s="115"/>
      <c r="D478" s="115"/>
      <c r="E478" s="115" t="str">
        <f t="shared" si="16"/>
        <v/>
      </c>
      <c r="F478" s="115" t="str">
        <f t="shared" si="17"/>
        <v/>
      </c>
      <c r="G478" s="114"/>
      <c r="H478" s="134" t="s">
        <v>1991</v>
      </c>
      <c r="I478" s="118">
        <v>5</v>
      </c>
      <c r="J478" s="119" t="s">
        <v>1575</v>
      </c>
      <c r="K478" s="120">
        <v>620</v>
      </c>
      <c r="L478" s="120" t="e">
        <f>#REF!*#REF!</f>
        <v>#REF!</v>
      </c>
      <c r="M478" s="120"/>
      <c r="N478" s="119"/>
      <c r="O478" s="115"/>
      <c r="P478" s="115"/>
    </row>
    <row r="479" spans="1:16" ht="196" x14ac:dyDescent="0.35">
      <c r="A479" s="119" t="s">
        <v>1558</v>
      </c>
      <c r="B479" s="115"/>
      <c r="C479" s="115"/>
      <c r="D479" s="115"/>
      <c r="E479" s="115" t="str">
        <f t="shared" si="16"/>
        <v/>
      </c>
      <c r="F479" s="115" t="str">
        <f t="shared" si="17"/>
        <v/>
      </c>
      <c r="G479" s="114"/>
      <c r="H479" s="134" t="s">
        <v>1992</v>
      </c>
      <c r="I479" s="118">
        <v>1</v>
      </c>
      <c r="J479" s="119" t="s">
        <v>1575</v>
      </c>
      <c r="K479" s="120">
        <v>830</v>
      </c>
      <c r="L479" s="120" t="e">
        <f>#REF!*#REF!</f>
        <v>#REF!</v>
      </c>
      <c r="M479" s="120"/>
      <c r="N479" s="119"/>
      <c r="O479" s="115"/>
      <c r="P479" s="115"/>
    </row>
    <row r="480" spans="1:16" ht="196" x14ac:dyDescent="0.35">
      <c r="A480" s="119" t="s">
        <v>1558</v>
      </c>
      <c r="B480" s="115"/>
      <c r="C480" s="115"/>
      <c r="D480" s="115"/>
      <c r="E480" s="115" t="str">
        <f t="shared" si="16"/>
        <v/>
      </c>
      <c r="F480" s="115" t="str">
        <f t="shared" si="17"/>
        <v/>
      </c>
      <c r="G480" s="114"/>
      <c r="H480" s="134" t="s">
        <v>1993</v>
      </c>
      <c r="I480" s="118">
        <v>1</v>
      </c>
      <c r="J480" s="119" t="s">
        <v>1575</v>
      </c>
      <c r="K480" s="120">
        <v>110</v>
      </c>
      <c r="L480" s="120" t="e">
        <f>#REF!*#REF!</f>
        <v>#REF!</v>
      </c>
      <c r="M480" s="120"/>
      <c r="N480" s="119"/>
      <c r="O480" s="115"/>
      <c r="P480" s="115"/>
    </row>
    <row r="481" spans="1:16" ht="70" x14ac:dyDescent="0.35">
      <c r="A481" s="119" t="s">
        <v>1558</v>
      </c>
      <c r="B481" s="115"/>
      <c r="C481" s="115"/>
      <c r="D481" s="115"/>
      <c r="E481" s="115" t="str">
        <f t="shared" si="16"/>
        <v/>
      </c>
      <c r="F481" s="115" t="str">
        <f t="shared" si="17"/>
        <v/>
      </c>
      <c r="G481" s="114"/>
      <c r="H481" s="134" t="s">
        <v>1994</v>
      </c>
      <c r="I481" s="118">
        <v>5</v>
      </c>
      <c r="J481" s="119" t="s">
        <v>1575</v>
      </c>
      <c r="K481" s="120">
        <v>16</v>
      </c>
      <c r="L481" s="120" t="e">
        <f>#REF!*#REF!</f>
        <v>#REF!</v>
      </c>
      <c r="M481" s="120"/>
      <c r="N481" s="119"/>
      <c r="O481" s="115"/>
      <c r="P481" s="115"/>
    </row>
    <row r="482" spans="1:16" ht="84" x14ac:dyDescent="0.35">
      <c r="A482" s="119" t="s">
        <v>1558</v>
      </c>
      <c r="B482" s="115"/>
      <c r="C482" s="115"/>
      <c r="D482" s="115"/>
      <c r="E482" s="115" t="str">
        <f t="shared" si="16"/>
        <v/>
      </c>
      <c r="F482" s="115" t="str">
        <f t="shared" si="17"/>
        <v/>
      </c>
      <c r="G482" s="114"/>
      <c r="H482" s="134" t="s">
        <v>1995</v>
      </c>
      <c r="I482" s="118">
        <v>10</v>
      </c>
      <c r="J482" s="119" t="s">
        <v>1996</v>
      </c>
      <c r="K482" s="120">
        <v>15</v>
      </c>
      <c r="L482" s="120" t="e">
        <f>#REF!*#REF!</f>
        <v>#REF!</v>
      </c>
      <c r="M482" s="120"/>
      <c r="N482" s="119"/>
      <c r="O482" s="115"/>
      <c r="P482" s="115"/>
    </row>
    <row r="483" spans="1:16" ht="58" x14ac:dyDescent="0.35">
      <c r="A483" s="119"/>
      <c r="B483" s="115"/>
      <c r="C483" s="115"/>
      <c r="D483" s="115"/>
      <c r="E483" s="115" t="str">
        <f t="shared" si="16"/>
        <v/>
      </c>
      <c r="F483" s="115" t="str">
        <f t="shared" si="17"/>
        <v/>
      </c>
      <c r="G483" s="114" t="s">
        <v>1815</v>
      </c>
      <c r="H483" s="133" t="s">
        <v>875</v>
      </c>
      <c r="I483" s="118"/>
      <c r="J483" s="119"/>
      <c r="K483" s="120"/>
      <c r="L483" s="120"/>
      <c r="M483" s="120"/>
      <c r="N483" s="119"/>
      <c r="O483" s="115"/>
      <c r="P483" s="115"/>
    </row>
    <row r="484" spans="1:16" ht="409.5" x14ac:dyDescent="0.35">
      <c r="A484" s="119" t="s">
        <v>1558</v>
      </c>
      <c r="B484" s="115"/>
      <c r="C484" s="115"/>
      <c r="D484" s="115"/>
      <c r="E484" s="115" t="str">
        <f t="shared" si="16"/>
        <v/>
      </c>
      <c r="F484" s="115" t="str">
        <f t="shared" si="17"/>
        <v/>
      </c>
      <c r="G484" s="114"/>
      <c r="H484" s="134" t="s">
        <v>1978</v>
      </c>
      <c r="I484" s="118">
        <v>1</v>
      </c>
      <c r="J484" s="119" t="s">
        <v>1575</v>
      </c>
      <c r="K484" s="120">
        <v>24000</v>
      </c>
      <c r="L484" s="120" t="e">
        <f>#REF!*#REF!</f>
        <v>#REF!</v>
      </c>
      <c r="M484" s="120"/>
      <c r="N484" s="119"/>
      <c r="O484" s="115"/>
      <c r="P484" s="115"/>
    </row>
    <row r="485" spans="1:16" ht="112" x14ac:dyDescent="0.35">
      <c r="A485" s="119" t="s">
        <v>1558</v>
      </c>
      <c r="B485" s="115"/>
      <c r="C485" s="115"/>
      <c r="D485" s="115"/>
      <c r="E485" s="115" t="str">
        <f t="shared" si="16"/>
        <v/>
      </c>
      <c r="F485" s="115" t="str">
        <f t="shared" si="17"/>
        <v/>
      </c>
      <c r="G485" s="114"/>
      <c r="H485" s="134" t="s">
        <v>1979</v>
      </c>
      <c r="I485" s="118">
        <v>1</v>
      </c>
      <c r="J485" s="119" t="s">
        <v>1575</v>
      </c>
      <c r="K485" s="120">
        <v>6000</v>
      </c>
      <c r="L485" s="120" t="e">
        <f>#REF!*#REF!</f>
        <v>#REF!</v>
      </c>
      <c r="M485" s="120"/>
      <c r="N485" s="119"/>
      <c r="O485" s="115"/>
      <c r="P485" s="115"/>
    </row>
    <row r="486" spans="1:16" ht="126" x14ac:dyDescent="0.35">
      <c r="A486" s="119" t="s">
        <v>1558</v>
      </c>
      <c r="B486" s="115"/>
      <c r="C486" s="115"/>
      <c r="D486" s="115"/>
      <c r="E486" s="115" t="str">
        <f t="shared" si="16"/>
        <v/>
      </c>
      <c r="F486" s="115" t="str">
        <f t="shared" si="17"/>
        <v/>
      </c>
      <c r="G486" s="114"/>
      <c r="H486" s="134" t="s">
        <v>1980</v>
      </c>
      <c r="I486" s="118">
        <v>1</v>
      </c>
      <c r="J486" s="119" t="s">
        <v>1575</v>
      </c>
      <c r="K486" s="120">
        <v>6000</v>
      </c>
      <c r="L486" s="120" t="e">
        <f>#REF!*#REF!</f>
        <v>#REF!</v>
      </c>
      <c r="M486" s="120"/>
      <c r="N486" s="119"/>
      <c r="O486" s="115"/>
      <c r="P486" s="115"/>
    </row>
    <row r="487" spans="1:16" ht="98" x14ac:dyDescent="0.35">
      <c r="A487" s="119" t="s">
        <v>1558</v>
      </c>
      <c r="B487" s="115"/>
      <c r="C487" s="115"/>
      <c r="D487" s="115"/>
      <c r="E487" s="115" t="str">
        <f t="shared" si="16"/>
        <v/>
      </c>
      <c r="F487" s="115" t="str">
        <f t="shared" si="17"/>
        <v/>
      </c>
      <c r="G487" s="114"/>
      <c r="H487" s="134" t="s">
        <v>1981</v>
      </c>
      <c r="I487" s="118">
        <v>1</v>
      </c>
      <c r="J487" s="119" t="s">
        <v>1575</v>
      </c>
      <c r="K487" s="120">
        <v>5000</v>
      </c>
      <c r="L487" s="120" t="e">
        <f>#REF!*#REF!</f>
        <v>#REF!</v>
      </c>
      <c r="M487" s="120"/>
      <c r="N487" s="119"/>
      <c r="O487" s="115"/>
      <c r="P487" s="115"/>
    </row>
    <row r="488" spans="1:16" ht="126" x14ac:dyDescent="0.35">
      <c r="A488" s="119" t="s">
        <v>1558</v>
      </c>
      <c r="B488" s="115"/>
      <c r="C488" s="115"/>
      <c r="D488" s="115"/>
      <c r="E488" s="115" t="str">
        <f t="shared" si="16"/>
        <v/>
      </c>
      <c r="F488" s="115" t="str">
        <f t="shared" si="17"/>
        <v/>
      </c>
      <c r="G488" s="114"/>
      <c r="H488" s="134" t="s">
        <v>1982</v>
      </c>
      <c r="I488" s="118">
        <v>1</v>
      </c>
      <c r="J488" s="119" t="s">
        <v>1575</v>
      </c>
      <c r="K488" s="120">
        <v>1000</v>
      </c>
      <c r="L488" s="120" t="e">
        <f>#REF!*#REF!</f>
        <v>#REF!</v>
      </c>
      <c r="M488" s="120"/>
      <c r="N488" s="119"/>
      <c r="O488" s="115"/>
      <c r="P488" s="115"/>
    </row>
    <row r="489" spans="1:16" ht="126" x14ac:dyDescent="0.35">
      <c r="A489" s="119" t="s">
        <v>1558</v>
      </c>
      <c r="B489" s="115"/>
      <c r="C489" s="115"/>
      <c r="D489" s="115"/>
      <c r="E489" s="115" t="str">
        <f t="shared" si="16"/>
        <v/>
      </c>
      <c r="F489" s="115" t="str">
        <f t="shared" si="17"/>
        <v/>
      </c>
      <c r="G489" s="114"/>
      <c r="H489" s="134" t="s">
        <v>1847</v>
      </c>
      <c r="I489" s="118">
        <v>1</v>
      </c>
      <c r="J489" s="119" t="s">
        <v>1575</v>
      </c>
      <c r="K489" s="120">
        <v>258</v>
      </c>
      <c r="L489" s="120" t="e">
        <f>#REF!*#REF!</f>
        <v>#REF!</v>
      </c>
      <c r="M489" s="120"/>
      <c r="N489" s="119"/>
      <c r="O489" s="115"/>
      <c r="P489" s="115"/>
    </row>
    <row r="490" spans="1:16" ht="112" x14ac:dyDescent="0.35">
      <c r="A490" s="119" t="s">
        <v>1558</v>
      </c>
      <c r="B490" s="115"/>
      <c r="C490" s="115"/>
      <c r="D490" s="115"/>
      <c r="E490" s="115" t="str">
        <f t="shared" si="16"/>
        <v/>
      </c>
      <c r="F490" s="115" t="str">
        <f t="shared" si="17"/>
        <v/>
      </c>
      <c r="G490" s="114"/>
      <c r="H490" s="134" t="s">
        <v>1848</v>
      </c>
      <c r="I490" s="118">
        <v>1</v>
      </c>
      <c r="J490" s="119" t="s">
        <v>1575</v>
      </c>
      <c r="K490" s="120">
        <v>1500</v>
      </c>
      <c r="L490" s="120" t="e">
        <f>#REF!*#REF!</f>
        <v>#REF!</v>
      </c>
      <c r="M490" s="120"/>
      <c r="N490" s="119"/>
      <c r="O490" s="115"/>
      <c r="P490" s="115"/>
    </row>
    <row r="491" spans="1:16" ht="126" x14ac:dyDescent="0.35">
      <c r="A491" s="119" t="s">
        <v>1823</v>
      </c>
      <c r="B491" s="115" t="s">
        <v>1849</v>
      </c>
      <c r="C491" s="115"/>
      <c r="D491" s="115" t="s">
        <v>1849</v>
      </c>
      <c r="E491" s="115" t="str">
        <f t="shared" si="16"/>
        <v>08</v>
      </c>
      <c r="F491" s="115" t="str">
        <f t="shared" si="17"/>
        <v>069</v>
      </c>
      <c r="G491" s="114"/>
      <c r="H491" s="134" t="s">
        <v>1983</v>
      </c>
      <c r="I491" s="118">
        <v>1</v>
      </c>
      <c r="J491" s="119" t="s">
        <v>1575</v>
      </c>
      <c r="K491" s="120">
        <v>600</v>
      </c>
      <c r="L491" s="120" t="e">
        <f>#REF!*#REF!</f>
        <v>#REF!</v>
      </c>
      <c r="M491" s="120"/>
      <c r="N491" s="119"/>
      <c r="O491" s="115"/>
      <c r="P491" s="115"/>
    </row>
    <row r="492" spans="1:16" ht="168" x14ac:dyDescent="0.35">
      <c r="A492" s="119" t="s">
        <v>1558</v>
      </c>
      <c r="B492" s="115"/>
      <c r="C492" s="115"/>
      <c r="D492" s="115"/>
      <c r="E492" s="115" t="str">
        <f t="shared" si="16"/>
        <v/>
      </c>
      <c r="F492" s="115" t="str">
        <f t="shared" si="17"/>
        <v/>
      </c>
      <c r="G492" s="114"/>
      <c r="H492" s="134" t="s">
        <v>1984</v>
      </c>
      <c r="I492" s="118">
        <v>2</v>
      </c>
      <c r="J492" s="119" t="s">
        <v>1575</v>
      </c>
      <c r="K492" s="120">
        <v>450</v>
      </c>
      <c r="L492" s="120" t="e">
        <f>#REF!*#REF!</f>
        <v>#REF!</v>
      </c>
      <c r="M492" s="120"/>
      <c r="N492" s="119"/>
      <c r="O492" s="115"/>
      <c r="P492" s="115"/>
    </row>
    <row r="493" spans="1:16" ht="126" x14ac:dyDescent="0.35">
      <c r="A493" s="119" t="s">
        <v>1823</v>
      </c>
      <c r="B493" s="115" t="s">
        <v>1889</v>
      </c>
      <c r="C493" s="115"/>
      <c r="D493" s="115" t="s">
        <v>1889</v>
      </c>
      <c r="E493" s="115" t="str">
        <f t="shared" si="16"/>
        <v>08</v>
      </c>
      <c r="F493" s="115" t="str">
        <f t="shared" si="17"/>
        <v>062</v>
      </c>
      <c r="G493" s="114"/>
      <c r="H493" s="134" t="s">
        <v>1852</v>
      </c>
      <c r="I493" s="118">
        <v>5</v>
      </c>
      <c r="J493" s="119" t="s">
        <v>1575</v>
      </c>
      <c r="K493" s="120">
        <v>78</v>
      </c>
      <c r="L493" s="120" t="e">
        <f>#REF!*#REF!</f>
        <v>#REF!</v>
      </c>
      <c r="M493" s="120"/>
      <c r="N493" s="119"/>
      <c r="O493" s="115"/>
      <c r="P493" s="115"/>
    </row>
    <row r="494" spans="1:16" ht="112" x14ac:dyDescent="0.35">
      <c r="A494" s="119" t="s">
        <v>1558</v>
      </c>
      <c r="B494" s="115"/>
      <c r="C494" s="115"/>
      <c r="D494" s="115"/>
      <c r="E494" s="115" t="str">
        <f t="shared" si="16"/>
        <v/>
      </c>
      <c r="F494" s="115" t="str">
        <f t="shared" si="17"/>
        <v/>
      </c>
      <c r="G494" s="114"/>
      <c r="H494" s="134" t="s">
        <v>1853</v>
      </c>
      <c r="I494" s="118">
        <v>5</v>
      </c>
      <c r="J494" s="119" t="s">
        <v>1575</v>
      </c>
      <c r="K494" s="120">
        <v>160</v>
      </c>
      <c r="L494" s="120" t="e">
        <f>#REF!*#REF!</f>
        <v>#REF!</v>
      </c>
      <c r="M494" s="120"/>
      <c r="N494" s="119"/>
      <c r="O494" s="115"/>
      <c r="P494" s="115"/>
    </row>
    <row r="495" spans="1:16" ht="154" x14ac:dyDescent="0.35">
      <c r="A495" s="119" t="s">
        <v>1558</v>
      </c>
      <c r="B495" s="115"/>
      <c r="C495" s="115"/>
      <c r="D495" s="115"/>
      <c r="E495" s="115" t="str">
        <f t="shared" si="16"/>
        <v/>
      </c>
      <c r="F495" s="115" t="str">
        <f t="shared" si="17"/>
        <v/>
      </c>
      <c r="G495" s="114"/>
      <c r="H495" s="134" t="s">
        <v>1854</v>
      </c>
      <c r="I495" s="118">
        <v>1</v>
      </c>
      <c r="J495" s="119" t="s">
        <v>1575</v>
      </c>
      <c r="K495" s="120">
        <v>45</v>
      </c>
      <c r="L495" s="120" t="e">
        <f>#REF!*#REF!</f>
        <v>#REF!</v>
      </c>
      <c r="M495" s="120"/>
      <c r="N495" s="119"/>
      <c r="O495" s="115"/>
      <c r="P495" s="115"/>
    </row>
    <row r="496" spans="1:16" ht="154" x14ac:dyDescent="0.35">
      <c r="A496" s="119" t="s">
        <v>1558</v>
      </c>
      <c r="B496" s="115"/>
      <c r="C496" s="115"/>
      <c r="D496" s="115"/>
      <c r="E496" s="115" t="str">
        <f t="shared" si="16"/>
        <v/>
      </c>
      <c r="F496" s="115" t="str">
        <f t="shared" si="17"/>
        <v/>
      </c>
      <c r="G496" s="114"/>
      <c r="H496" s="134" t="s">
        <v>1985</v>
      </c>
      <c r="I496" s="118">
        <v>1</v>
      </c>
      <c r="J496" s="119" t="s">
        <v>1575</v>
      </c>
      <c r="K496" s="120">
        <v>50</v>
      </c>
      <c r="L496" s="120" t="e">
        <f>#REF!*#REF!</f>
        <v>#REF!</v>
      </c>
      <c r="M496" s="120"/>
      <c r="N496" s="119"/>
      <c r="O496" s="115"/>
      <c r="P496" s="115"/>
    </row>
    <row r="497" spans="1:16" ht="126" x14ac:dyDescent="0.35">
      <c r="A497" s="119" t="s">
        <v>1823</v>
      </c>
      <c r="B497" s="115" t="s">
        <v>1986</v>
      </c>
      <c r="C497" s="115"/>
      <c r="D497" s="115" t="s">
        <v>1986</v>
      </c>
      <c r="E497" s="115" t="str">
        <f t="shared" si="16"/>
        <v>08</v>
      </c>
      <c r="F497" s="115" t="str">
        <f t="shared" si="17"/>
        <v>062</v>
      </c>
      <c r="G497" s="114"/>
      <c r="H497" s="134" t="s">
        <v>1987</v>
      </c>
      <c r="I497" s="118">
        <v>5</v>
      </c>
      <c r="J497" s="119" t="s">
        <v>1575</v>
      </c>
      <c r="K497" s="120">
        <v>174</v>
      </c>
      <c r="L497" s="120" t="e">
        <f>#REF!*#REF!</f>
        <v>#REF!</v>
      </c>
      <c r="M497" s="120"/>
      <c r="N497" s="119"/>
      <c r="O497" s="115"/>
      <c r="P497" s="115"/>
    </row>
    <row r="498" spans="1:16" ht="126" x14ac:dyDescent="0.35">
      <c r="A498" s="119" t="s">
        <v>1823</v>
      </c>
      <c r="B498" s="115" t="s">
        <v>1988</v>
      </c>
      <c r="C498" s="115"/>
      <c r="D498" s="115" t="s">
        <v>1988</v>
      </c>
      <c r="E498" s="115" t="str">
        <f t="shared" si="16"/>
        <v>08</v>
      </c>
      <c r="F498" s="115" t="str">
        <f t="shared" si="17"/>
        <v>062</v>
      </c>
      <c r="G498" s="114"/>
      <c r="H498" s="134" t="s">
        <v>1989</v>
      </c>
      <c r="I498" s="118">
        <v>10</v>
      </c>
      <c r="J498" s="119" t="s">
        <v>1575</v>
      </c>
      <c r="K498" s="120">
        <v>183</v>
      </c>
      <c r="L498" s="120" t="e">
        <f>#REF!*#REF!</f>
        <v>#REF!</v>
      </c>
      <c r="M498" s="120"/>
      <c r="N498" s="119"/>
      <c r="O498" s="115"/>
      <c r="P498" s="115"/>
    </row>
    <row r="499" spans="1:16" ht="294" x14ac:dyDescent="0.35">
      <c r="A499" s="119" t="s">
        <v>1558</v>
      </c>
      <c r="B499" s="115"/>
      <c r="C499" s="115"/>
      <c r="D499" s="115"/>
      <c r="E499" s="115" t="str">
        <f t="shared" si="16"/>
        <v/>
      </c>
      <c r="F499" s="115" t="str">
        <f t="shared" si="17"/>
        <v/>
      </c>
      <c r="G499" s="114"/>
      <c r="H499" s="134" t="s">
        <v>1990</v>
      </c>
      <c r="I499" s="118">
        <v>5</v>
      </c>
      <c r="J499" s="119" t="s">
        <v>1575</v>
      </c>
      <c r="K499" s="120">
        <v>550</v>
      </c>
      <c r="L499" s="120" t="e">
        <f>#REF!*#REF!</f>
        <v>#REF!</v>
      </c>
      <c r="M499" s="120"/>
      <c r="N499" s="119"/>
      <c r="O499" s="115"/>
      <c r="P499" s="115"/>
    </row>
    <row r="500" spans="1:16" ht="182" x14ac:dyDescent="0.35">
      <c r="A500" s="119" t="s">
        <v>1558</v>
      </c>
      <c r="B500" s="115"/>
      <c r="C500" s="115"/>
      <c r="D500" s="115"/>
      <c r="E500" s="115" t="str">
        <f t="shared" si="16"/>
        <v/>
      </c>
      <c r="F500" s="115" t="str">
        <f t="shared" si="17"/>
        <v/>
      </c>
      <c r="G500" s="114"/>
      <c r="H500" s="134" t="s">
        <v>1991</v>
      </c>
      <c r="I500" s="118">
        <v>5</v>
      </c>
      <c r="J500" s="119" t="s">
        <v>1575</v>
      </c>
      <c r="K500" s="120">
        <v>620</v>
      </c>
      <c r="L500" s="120" t="e">
        <f>#REF!*#REF!</f>
        <v>#REF!</v>
      </c>
      <c r="M500" s="120"/>
      <c r="N500" s="119"/>
      <c r="O500" s="115"/>
      <c r="P500" s="115"/>
    </row>
    <row r="501" spans="1:16" ht="196" x14ac:dyDescent="0.35">
      <c r="A501" s="119" t="s">
        <v>1558</v>
      </c>
      <c r="B501" s="115"/>
      <c r="C501" s="115"/>
      <c r="D501" s="115"/>
      <c r="E501" s="115" t="str">
        <f t="shared" si="16"/>
        <v/>
      </c>
      <c r="F501" s="115" t="str">
        <f t="shared" si="17"/>
        <v/>
      </c>
      <c r="G501" s="114"/>
      <c r="H501" s="134" t="s">
        <v>1992</v>
      </c>
      <c r="I501" s="118">
        <v>1</v>
      </c>
      <c r="J501" s="119" t="s">
        <v>1575</v>
      </c>
      <c r="K501" s="120">
        <v>830</v>
      </c>
      <c r="L501" s="120" t="e">
        <f>#REF!*#REF!</f>
        <v>#REF!</v>
      </c>
      <c r="M501" s="120"/>
      <c r="N501" s="119"/>
      <c r="O501" s="115"/>
      <c r="P501" s="115"/>
    </row>
    <row r="502" spans="1:16" ht="196" x14ac:dyDescent="0.35">
      <c r="A502" s="119" t="s">
        <v>1558</v>
      </c>
      <c r="B502" s="115"/>
      <c r="C502" s="115"/>
      <c r="D502" s="115"/>
      <c r="E502" s="115" t="str">
        <f t="shared" si="16"/>
        <v/>
      </c>
      <c r="F502" s="115" t="str">
        <f t="shared" si="17"/>
        <v/>
      </c>
      <c r="G502" s="114"/>
      <c r="H502" s="134" t="s">
        <v>1993</v>
      </c>
      <c r="I502" s="118">
        <v>1</v>
      </c>
      <c r="J502" s="119" t="s">
        <v>1575</v>
      </c>
      <c r="K502" s="120">
        <v>110</v>
      </c>
      <c r="L502" s="120" t="e">
        <f>#REF!*#REF!</f>
        <v>#REF!</v>
      </c>
      <c r="M502" s="120"/>
      <c r="N502" s="119"/>
      <c r="O502" s="115"/>
      <c r="P502" s="115"/>
    </row>
    <row r="503" spans="1:16" ht="70" x14ac:dyDescent="0.35">
      <c r="A503" s="119" t="s">
        <v>1558</v>
      </c>
      <c r="B503" s="115"/>
      <c r="C503" s="115"/>
      <c r="D503" s="115"/>
      <c r="E503" s="115" t="str">
        <f t="shared" si="16"/>
        <v/>
      </c>
      <c r="F503" s="115" t="str">
        <f t="shared" si="17"/>
        <v/>
      </c>
      <c r="G503" s="114"/>
      <c r="H503" s="134" t="s">
        <v>1994</v>
      </c>
      <c r="I503" s="118">
        <v>5</v>
      </c>
      <c r="J503" s="119" t="s">
        <v>1575</v>
      </c>
      <c r="K503" s="120">
        <v>16</v>
      </c>
      <c r="L503" s="120" t="e">
        <f>#REF!*#REF!</f>
        <v>#REF!</v>
      </c>
      <c r="M503" s="120"/>
      <c r="N503" s="119"/>
      <c r="O503" s="115"/>
      <c r="P503" s="115"/>
    </row>
    <row r="504" spans="1:16" ht="84" x14ac:dyDescent="0.35">
      <c r="A504" s="119" t="s">
        <v>1558</v>
      </c>
      <c r="B504" s="115"/>
      <c r="C504" s="115"/>
      <c r="D504" s="115"/>
      <c r="E504" s="115" t="str">
        <f t="shared" si="16"/>
        <v/>
      </c>
      <c r="F504" s="115" t="str">
        <f t="shared" si="17"/>
        <v/>
      </c>
      <c r="G504" s="114"/>
      <c r="H504" s="134" t="s">
        <v>1995</v>
      </c>
      <c r="I504" s="118">
        <v>10</v>
      </c>
      <c r="J504" s="119" t="s">
        <v>1996</v>
      </c>
      <c r="K504" s="120">
        <v>15</v>
      </c>
      <c r="L504" s="120" t="e">
        <f>#REF!*#REF!</f>
        <v>#REF!</v>
      </c>
      <c r="M504" s="120"/>
      <c r="N504" s="119"/>
      <c r="O504" s="115"/>
      <c r="P504" s="115"/>
    </row>
    <row r="505" spans="1:16" ht="72.5" x14ac:dyDescent="0.35">
      <c r="A505" s="119"/>
      <c r="B505" s="115"/>
      <c r="C505" s="115"/>
      <c r="D505" s="115"/>
      <c r="E505" s="115" t="str">
        <f t="shared" si="16"/>
        <v/>
      </c>
      <c r="F505" s="115" t="str">
        <f t="shared" si="17"/>
        <v/>
      </c>
      <c r="G505" s="114" t="s">
        <v>1815</v>
      </c>
      <c r="H505" s="133" t="s">
        <v>876</v>
      </c>
      <c r="I505" s="118"/>
      <c r="J505" s="119"/>
      <c r="K505" s="120"/>
      <c r="L505" s="120"/>
      <c r="M505" s="120"/>
      <c r="N505" s="119"/>
      <c r="O505" s="115"/>
      <c r="P505" s="115"/>
    </row>
    <row r="506" spans="1:16" ht="409.5" x14ac:dyDescent="0.35">
      <c r="A506" s="119" t="s">
        <v>1558</v>
      </c>
      <c r="B506" s="115"/>
      <c r="C506" s="115"/>
      <c r="D506" s="115"/>
      <c r="E506" s="115" t="str">
        <f t="shared" si="16"/>
        <v/>
      </c>
      <c r="F506" s="115" t="str">
        <f t="shared" si="17"/>
        <v/>
      </c>
      <c r="G506" s="114"/>
      <c r="H506" s="134" t="s">
        <v>1978</v>
      </c>
      <c r="I506" s="118">
        <v>1</v>
      </c>
      <c r="J506" s="119" t="s">
        <v>1575</v>
      </c>
      <c r="K506" s="120">
        <v>24000</v>
      </c>
      <c r="L506" s="120" t="e">
        <f>#REF!*#REF!</f>
        <v>#REF!</v>
      </c>
      <c r="M506" s="120"/>
      <c r="N506" s="119"/>
      <c r="O506" s="115"/>
      <c r="P506" s="115"/>
    </row>
    <row r="507" spans="1:16" ht="98" x14ac:dyDescent="0.35">
      <c r="A507" s="119" t="s">
        <v>1558</v>
      </c>
      <c r="B507" s="115"/>
      <c r="C507" s="115"/>
      <c r="D507" s="115"/>
      <c r="E507" s="115" t="str">
        <f t="shared" si="16"/>
        <v/>
      </c>
      <c r="F507" s="115" t="str">
        <f t="shared" si="17"/>
        <v/>
      </c>
      <c r="G507" s="114"/>
      <c r="H507" s="134" t="s">
        <v>1981</v>
      </c>
      <c r="I507" s="118">
        <v>1</v>
      </c>
      <c r="J507" s="119" t="s">
        <v>1575</v>
      </c>
      <c r="K507" s="120">
        <v>5000</v>
      </c>
      <c r="L507" s="120" t="e">
        <f>#REF!*#REF!</f>
        <v>#REF!</v>
      </c>
      <c r="M507" s="120"/>
      <c r="N507" s="119"/>
      <c r="O507" s="115"/>
      <c r="P507" s="115"/>
    </row>
    <row r="508" spans="1:16" ht="126" x14ac:dyDescent="0.35">
      <c r="A508" s="119" t="s">
        <v>1558</v>
      </c>
      <c r="B508" s="115"/>
      <c r="C508" s="115"/>
      <c r="D508" s="115"/>
      <c r="E508" s="115" t="str">
        <f t="shared" si="16"/>
        <v/>
      </c>
      <c r="F508" s="115" t="str">
        <f t="shared" si="17"/>
        <v/>
      </c>
      <c r="G508" s="114"/>
      <c r="H508" s="134" t="s">
        <v>1982</v>
      </c>
      <c r="I508" s="118">
        <v>1</v>
      </c>
      <c r="J508" s="119" t="s">
        <v>1575</v>
      </c>
      <c r="K508" s="120">
        <v>1000</v>
      </c>
      <c r="L508" s="120" t="e">
        <f>#REF!*#REF!</f>
        <v>#REF!</v>
      </c>
      <c r="M508" s="120"/>
      <c r="N508" s="119"/>
      <c r="O508" s="115"/>
      <c r="P508" s="115"/>
    </row>
    <row r="509" spans="1:16" ht="126" x14ac:dyDescent="0.35">
      <c r="A509" s="119" t="s">
        <v>1823</v>
      </c>
      <c r="B509" s="115" t="s">
        <v>1997</v>
      </c>
      <c r="C509" s="115"/>
      <c r="D509" s="115" t="s">
        <v>1997</v>
      </c>
      <c r="E509" s="115" t="str">
        <f t="shared" si="16"/>
        <v>08</v>
      </c>
      <c r="F509" s="115" t="str">
        <f t="shared" si="17"/>
        <v>069</v>
      </c>
      <c r="G509" s="114"/>
      <c r="H509" s="134" t="s">
        <v>1847</v>
      </c>
      <c r="I509" s="118">
        <v>1</v>
      </c>
      <c r="J509" s="119" t="s">
        <v>1575</v>
      </c>
      <c r="K509" s="120">
        <v>258</v>
      </c>
      <c r="L509" s="120" t="e">
        <f>#REF!*#REF!</f>
        <v>#REF!</v>
      </c>
      <c r="M509" s="120"/>
      <c r="N509" s="119"/>
      <c r="O509" s="115"/>
      <c r="P509" s="115"/>
    </row>
    <row r="510" spans="1:16" ht="112" x14ac:dyDescent="0.35">
      <c r="A510" s="119" t="s">
        <v>1558</v>
      </c>
      <c r="B510" s="115"/>
      <c r="C510" s="115"/>
      <c r="D510" s="115"/>
      <c r="E510" s="115" t="str">
        <f t="shared" si="16"/>
        <v/>
      </c>
      <c r="F510" s="115" t="str">
        <f t="shared" si="17"/>
        <v/>
      </c>
      <c r="G510" s="114"/>
      <c r="H510" s="134" t="s">
        <v>1848</v>
      </c>
      <c r="I510" s="118">
        <v>1</v>
      </c>
      <c r="J510" s="119" t="s">
        <v>1575</v>
      </c>
      <c r="K510" s="120">
        <v>1500</v>
      </c>
      <c r="L510" s="120" t="e">
        <f>#REF!*#REF!</f>
        <v>#REF!</v>
      </c>
      <c r="M510" s="120"/>
      <c r="N510" s="119"/>
      <c r="O510" s="115"/>
      <c r="P510" s="115"/>
    </row>
    <row r="511" spans="1:16" ht="126" x14ac:dyDescent="0.35">
      <c r="A511" s="119" t="s">
        <v>1823</v>
      </c>
      <c r="B511" s="115" t="s">
        <v>1849</v>
      </c>
      <c r="C511" s="115"/>
      <c r="D511" s="115" t="s">
        <v>1849</v>
      </c>
      <c r="E511" s="115" t="str">
        <f t="shared" si="16"/>
        <v>08</v>
      </c>
      <c r="F511" s="115" t="str">
        <f t="shared" si="17"/>
        <v>069</v>
      </c>
      <c r="G511" s="114"/>
      <c r="H511" s="134" t="s">
        <v>1983</v>
      </c>
      <c r="I511" s="118">
        <v>1</v>
      </c>
      <c r="J511" s="119" t="s">
        <v>1575</v>
      </c>
      <c r="K511" s="120">
        <v>600</v>
      </c>
      <c r="L511" s="120" t="e">
        <f>#REF!*#REF!</f>
        <v>#REF!</v>
      </c>
      <c r="M511" s="120"/>
      <c r="N511" s="119"/>
      <c r="O511" s="115"/>
      <c r="P511" s="115"/>
    </row>
    <row r="512" spans="1:16" ht="168" x14ac:dyDescent="0.35">
      <c r="A512" s="119" t="s">
        <v>1558</v>
      </c>
      <c r="B512" s="115"/>
      <c r="C512" s="115"/>
      <c r="D512" s="115"/>
      <c r="E512" s="115" t="str">
        <f t="shared" si="16"/>
        <v/>
      </c>
      <c r="F512" s="115" t="str">
        <f t="shared" si="17"/>
        <v/>
      </c>
      <c r="G512" s="114"/>
      <c r="H512" s="134" t="s">
        <v>1984</v>
      </c>
      <c r="I512" s="118">
        <v>2</v>
      </c>
      <c r="J512" s="119" t="s">
        <v>1575</v>
      </c>
      <c r="K512" s="120">
        <v>450</v>
      </c>
      <c r="L512" s="120" t="e">
        <f>#REF!*#REF!</f>
        <v>#REF!</v>
      </c>
      <c r="M512" s="120"/>
      <c r="N512" s="119"/>
      <c r="O512" s="115"/>
      <c r="P512" s="115"/>
    </row>
    <row r="513" spans="1:16" ht="126" x14ac:dyDescent="0.35">
      <c r="A513" s="119" t="s">
        <v>1823</v>
      </c>
      <c r="B513" s="115" t="s">
        <v>1889</v>
      </c>
      <c r="C513" s="115"/>
      <c r="D513" s="115" t="s">
        <v>1889</v>
      </c>
      <c r="E513" s="115" t="str">
        <f t="shared" si="16"/>
        <v>08</v>
      </c>
      <c r="F513" s="115" t="str">
        <f t="shared" si="17"/>
        <v>062</v>
      </c>
      <c r="G513" s="114"/>
      <c r="H513" s="134" t="s">
        <v>1852</v>
      </c>
      <c r="I513" s="118">
        <v>5</v>
      </c>
      <c r="J513" s="119" t="s">
        <v>1575</v>
      </c>
      <c r="K513" s="120">
        <v>78</v>
      </c>
      <c r="L513" s="120" t="e">
        <f>#REF!*#REF!</f>
        <v>#REF!</v>
      </c>
      <c r="M513" s="120"/>
      <c r="N513" s="119"/>
      <c r="O513" s="115"/>
      <c r="P513" s="115"/>
    </row>
    <row r="514" spans="1:16" ht="112" x14ac:dyDescent="0.35">
      <c r="A514" s="119" t="s">
        <v>1558</v>
      </c>
      <c r="B514" s="115"/>
      <c r="C514" s="115"/>
      <c r="D514" s="115"/>
      <c r="E514" s="115" t="str">
        <f t="shared" si="16"/>
        <v/>
      </c>
      <c r="F514" s="115" t="str">
        <f t="shared" si="17"/>
        <v/>
      </c>
      <c r="G514" s="114"/>
      <c r="H514" s="134" t="s">
        <v>1853</v>
      </c>
      <c r="I514" s="118">
        <v>5</v>
      </c>
      <c r="J514" s="119" t="s">
        <v>1575</v>
      </c>
      <c r="K514" s="120">
        <v>160</v>
      </c>
      <c r="L514" s="120" t="e">
        <f>#REF!*#REF!</f>
        <v>#REF!</v>
      </c>
      <c r="M514" s="120"/>
      <c r="N514" s="119"/>
      <c r="O514" s="115"/>
      <c r="P514" s="115"/>
    </row>
    <row r="515" spans="1:16" ht="154" x14ac:dyDescent="0.35">
      <c r="A515" s="119" t="s">
        <v>1558</v>
      </c>
      <c r="B515" s="115"/>
      <c r="C515" s="115"/>
      <c r="D515" s="115"/>
      <c r="E515" s="115" t="str">
        <f t="shared" si="16"/>
        <v/>
      </c>
      <c r="F515" s="115" t="str">
        <f t="shared" si="17"/>
        <v/>
      </c>
      <c r="G515" s="114"/>
      <c r="H515" s="134" t="s">
        <v>1854</v>
      </c>
      <c r="I515" s="118">
        <v>1</v>
      </c>
      <c r="J515" s="119" t="s">
        <v>1575</v>
      </c>
      <c r="K515" s="120">
        <v>45</v>
      </c>
      <c r="L515" s="120" t="e">
        <f>#REF!*#REF!</f>
        <v>#REF!</v>
      </c>
      <c r="M515" s="120"/>
      <c r="N515" s="119"/>
      <c r="O515" s="115"/>
      <c r="P515" s="115"/>
    </row>
    <row r="516" spans="1:16" ht="154" x14ac:dyDescent="0.35">
      <c r="A516" s="119" t="s">
        <v>1558</v>
      </c>
      <c r="B516" s="115"/>
      <c r="C516" s="115"/>
      <c r="D516" s="115"/>
      <c r="E516" s="115" t="str">
        <f t="shared" si="16"/>
        <v/>
      </c>
      <c r="F516" s="115" t="str">
        <f t="shared" si="17"/>
        <v/>
      </c>
      <c r="G516" s="114"/>
      <c r="H516" s="134" t="s">
        <v>1985</v>
      </c>
      <c r="I516" s="118">
        <v>1</v>
      </c>
      <c r="J516" s="119" t="s">
        <v>1575</v>
      </c>
      <c r="K516" s="120">
        <v>50</v>
      </c>
      <c r="L516" s="120" t="e">
        <f>#REF!*#REF!</f>
        <v>#REF!</v>
      </c>
      <c r="M516" s="120"/>
      <c r="N516" s="119"/>
      <c r="O516" s="115"/>
      <c r="P516" s="115"/>
    </row>
    <row r="517" spans="1:16" ht="126" x14ac:dyDescent="0.35">
      <c r="A517" s="119" t="s">
        <v>1823</v>
      </c>
      <c r="B517" s="115" t="s">
        <v>1986</v>
      </c>
      <c r="C517" s="115"/>
      <c r="D517" s="115" t="s">
        <v>1986</v>
      </c>
      <c r="E517" s="115" t="str">
        <f t="shared" si="16"/>
        <v>08</v>
      </c>
      <c r="F517" s="115" t="str">
        <f t="shared" si="17"/>
        <v>062</v>
      </c>
      <c r="G517" s="114"/>
      <c r="H517" s="134" t="s">
        <v>1987</v>
      </c>
      <c r="I517" s="118">
        <v>5</v>
      </c>
      <c r="J517" s="119" t="s">
        <v>1575</v>
      </c>
      <c r="K517" s="120">
        <v>174</v>
      </c>
      <c r="L517" s="120" t="e">
        <f>#REF!*#REF!</f>
        <v>#REF!</v>
      </c>
      <c r="M517" s="120"/>
      <c r="N517" s="119"/>
      <c r="O517" s="115"/>
      <c r="P517" s="115"/>
    </row>
    <row r="518" spans="1:16" ht="126" x14ac:dyDescent="0.35">
      <c r="A518" s="119" t="s">
        <v>1823</v>
      </c>
      <c r="B518" s="115" t="s">
        <v>1988</v>
      </c>
      <c r="C518" s="115"/>
      <c r="D518" s="115" t="s">
        <v>1988</v>
      </c>
      <c r="E518" s="115" t="str">
        <f t="shared" si="16"/>
        <v>08</v>
      </c>
      <c r="F518" s="115" t="str">
        <f t="shared" si="17"/>
        <v>062</v>
      </c>
      <c r="G518" s="114"/>
      <c r="H518" s="134" t="s">
        <v>1989</v>
      </c>
      <c r="I518" s="118">
        <v>10</v>
      </c>
      <c r="J518" s="119" t="s">
        <v>1575</v>
      </c>
      <c r="K518" s="120">
        <v>183</v>
      </c>
      <c r="L518" s="120" t="e">
        <f>#REF!*#REF!</f>
        <v>#REF!</v>
      </c>
      <c r="M518" s="120"/>
      <c r="N518" s="119"/>
      <c r="O518" s="115"/>
      <c r="P518" s="115"/>
    </row>
    <row r="519" spans="1:16" ht="294" x14ac:dyDescent="0.35">
      <c r="A519" s="119" t="s">
        <v>1558</v>
      </c>
      <c r="B519" s="115"/>
      <c r="C519" s="115"/>
      <c r="D519" s="115"/>
      <c r="E519" s="115" t="str">
        <f t="shared" si="16"/>
        <v/>
      </c>
      <c r="F519" s="115" t="str">
        <f t="shared" si="17"/>
        <v/>
      </c>
      <c r="G519" s="114"/>
      <c r="H519" s="134" t="s">
        <v>1990</v>
      </c>
      <c r="I519" s="118">
        <v>5</v>
      </c>
      <c r="J519" s="119" t="s">
        <v>1575</v>
      </c>
      <c r="K519" s="120">
        <v>520</v>
      </c>
      <c r="L519" s="120" t="e">
        <f>#REF!*#REF!</f>
        <v>#REF!</v>
      </c>
      <c r="M519" s="120"/>
      <c r="N519" s="119"/>
      <c r="O519" s="115"/>
      <c r="P519" s="115"/>
    </row>
    <row r="520" spans="1:16" ht="58" x14ac:dyDescent="0.35">
      <c r="A520" s="119"/>
      <c r="B520" s="115"/>
      <c r="C520" s="115"/>
      <c r="D520" s="115"/>
      <c r="E520" s="115" t="str">
        <f t="shared" si="16"/>
        <v/>
      </c>
      <c r="F520" s="115" t="str">
        <f t="shared" si="17"/>
        <v/>
      </c>
      <c r="G520" s="114" t="s">
        <v>1815</v>
      </c>
      <c r="H520" s="133" t="s">
        <v>877</v>
      </c>
      <c r="I520" s="118"/>
      <c r="J520" s="119"/>
      <c r="K520" s="120"/>
      <c r="L520" s="120"/>
      <c r="M520" s="120"/>
      <c r="N520" s="119"/>
      <c r="O520" s="115"/>
      <c r="P520" s="115"/>
    </row>
    <row r="521" spans="1:16" ht="409.5" x14ac:dyDescent="0.35">
      <c r="A521" s="119" t="s">
        <v>1558</v>
      </c>
      <c r="B521" s="115"/>
      <c r="C521" s="115"/>
      <c r="D521" s="115"/>
      <c r="E521" s="115" t="str">
        <f t="shared" si="16"/>
        <v/>
      </c>
      <c r="F521" s="115" t="str">
        <f t="shared" si="17"/>
        <v/>
      </c>
      <c r="G521" s="114"/>
      <c r="H521" s="134" t="s">
        <v>1978</v>
      </c>
      <c r="I521" s="118">
        <v>2</v>
      </c>
      <c r="J521" s="119" t="s">
        <v>1575</v>
      </c>
      <c r="K521" s="120">
        <v>24000</v>
      </c>
      <c r="L521" s="120" t="e">
        <f>#REF!*#REF!</f>
        <v>#REF!</v>
      </c>
      <c r="M521" s="120"/>
      <c r="N521" s="119"/>
      <c r="O521" s="115"/>
      <c r="P521" s="115"/>
    </row>
    <row r="522" spans="1:16" ht="126" x14ac:dyDescent="0.35">
      <c r="A522" s="119" t="s">
        <v>1558</v>
      </c>
      <c r="B522" s="115"/>
      <c r="C522" s="115"/>
      <c r="D522" s="115"/>
      <c r="E522" s="115" t="str">
        <f t="shared" si="16"/>
        <v/>
      </c>
      <c r="F522" s="115" t="str">
        <f t="shared" si="17"/>
        <v/>
      </c>
      <c r="G522" s="114"/>
      <c r="H522" s="134" t="s">
        <v>1998</v>
      </c>
      <c r="I522" s="118">
        <v>1</v>
      </c>
      <c r="J522" s="119" t="s">
        <v>1575</v>
      </c>
      <c r="K522" s="120">
        <v>5000</v>
      </c>
      <c r="L522" s="120" t="e">
        <f>#REF!*#REF!</f>
        <v>#REF!</v>
      </c>
      <c r="M522" s="120"/>
      <c r="N522" s="119"/>
      <c r="O522" s="115"/>
      <c r="P522" s="115"/>
    </row>
    <row r="523" spans="1:16" ht="126" x14ac:dyDescent="0.35">
      <c r="A523" s="119" t="s">
        <v>1558</v>
      </c>
      <c r="B523" s="115"/>
      <c r="C523" s="115"/>
      <c r="D523" s="115"/>
      <c r="E523" s="115" t="str">
        <f t="shared" si="16"/>
        <v/>
      </c>
      <c r="F523" s="115" t="str">
        <f t="shared" si="17"/>
        <v/>
      </c>
      <c r="G523" s="114"/>
      <c r="H523" s="134" t="s">
        <v>1999</v>
      </c>
      <c r="I523" s="118">
        <v>5</v>
      </c>
      <c r="J523" s="119" t="s">
        <v>1575</v>
      </c>
      <c r="K523" s="120">
        <v>5000</v>
      </c>
      <c r="L523" s="120" t="e">
        <f>#REF!*#REF!</f>
        <v>#REF!</v>
      </c>
      <c r="M523" s="120"/>
      <c r="N523" s="119"/>
      <c r="O523" s="115"/>
      <c r="P523" s="115"/>
    </row>
    <row r="524" spans="1:16" ht="126" x14ac:dyDescent="0.35">
      <c r="A524" s="119" t="s">
        <v>1558</v>
      </c>
      <c r="B524" s="115"/>
      <c r="C524" s="115"/>
      <c r="D524" s="115"/>
      <c r="E524" s="115" t="str">
        <f t="shared" si="16"/>
        <v/>
      </c>
      <c r="F524" s="115" t="str">
        <f t="shared" si="17"/>
        <v/>
      </c>
      <c r="G524" s="114"/>
      <c r="H524" s="134" t="s">
        <v>1982</v>
      </c>
      <c r="I524" s="118">
        <v>2</v>
      </c>
      <c r="J524" s="119" t="s">
        <v>1575</v>
      </c>
      <c r="K524" s="120">
        <v>1000</v>
      </c>
      <c r="L524" s="120" t="e">
        <f>#REF!*#REF!</f>
        <v>#REF!</v>
      </c>
      <c r="M524" s="120"/>
      <c r="N524" s="119"/>
      <c r="O524" s="115"/>
      <c r="P524" s="115"/>
    </row>
    <row r="525" spans="1:16" ht="126" x14ac:dyDescent="0.35">
      <c r="A525" s="119" t="s">
        <v>1823</v>
      </c>
      <c r="B525" s="115" t="s">
        <v>1997</v>
      </c>
      <c r="C525" s="115"/>
      <c r="D525" s="115" t="s">
        <v>1997</v>
      </c>
      <c r="E525" s="115" t="str">
        <f t="shared" si="16"/>
        <v>08</v>
      </c>
      <c r="F525" s="115" t="str">
        <f t="shared" si="17"/>
        <v>069</v>
      </c>
      <c r="G525" s="114"/>
      <c r="H525" s="134" t="s">
        <v>1847</v>
      </c>
      <c r="I525" s="118">
        <v>2</v>
      </c>
      <c r="J525" s="119" t="s">
        <v>1575</v>
      </c>
      <c r="K525" s="120">
        <v>258</v>
      </c>
      <c r="L525" s="120" t="e">
        <f>#REF!*#REF!</f>
        <v>#REF!</v>
      </c>
      <c r="M525" s="120"/>
      <c r="N525" s="119"/>
      <c r="O525" s="115"/>
      <c r="P525" s="115"/>
    </row>
    <row r="526" spans="1:16" ht="112" x14ac:dyDescent="0.35">
      <c r="A526" s="119" t="s">
        <v>1558</v>
      </c>
      <c r="B526" s="115"/>
      <c r="C526" s="115"/>
      <c r="D526" s="115"/>
      <c r="E526" s="115" t="str">
        <f t="shared" si="16"/>
        <v/>
      </c>
      <c r="F526" s="115" t="str">
        <f t="shared" si="17"/>
        <v/>
      </c>
      <c r="G526" s="114"/>
      <c r="H526" s="134" t="s">
        <v>1848</v>
      </c>
      <c r="I526" s="118">
        <v>2</v>
      </c>
      <c r="J526" s="119" t="s">
        <v>1575</v>
      </c>
      <c r="K526" s="120">
        <v>1500</v>
      </c>
      <c r="L526" s="120" t="e">
        <f>#REF!*#REF!</f>
        <v>#REF!</v>
      </c>
      <c r="M526" s="120"/>
      <c r="N526" s="119"/>
      <c r="O526" s="115"/>
      <c r="P526" s="115"/>
    </row>
    <row r="527" spans="1:16" ht="126" x14ac:dyDescent="0.35">
      <c r="A527" s="119" t="s">
        <v>1823</v>
      </c>
      <c r="B527" s="115" t="s">
        <v>1849</v>
      </c>
      <c r="C527" s="115"/>
      <c r="D527" s="115" t="s">
        <v>1849</v>
      </c>
      <c r="E527" s="115" t="str">
        <f t="shared" si="16"/>
        <v>08</v>
      </c>
      <c r="F527" s="115" t="str">
        <f t="shared" si="17"/>
        <v>069</v>
      </c>
      <c r="G527" s="114"/>
      <c r="H527" s="134" t="s">
        <v>1983</v>
      </c>
      <c r="I527" s="118">
        <v>2</v>
      </c>
      <c r="J527" s="119" t="s">
        <v>1575</v>
      </c>
      <c r="K527" s="120">
        <v>600</v>
      </c>
      <c r="L527" s="120" t="e">
        <f>#REF!*#REF!</f>
        <v>#REF!</v>
      </c>
      <c r="M527" s="120"/>
      <c r="N527" s="119"/>
      <c r="O527" s="115"/>
      <c r="P527" s="115"/>
    </row>
    <row r="528" spans="1:16" ht="168" x14ac:dyDescent="0.35">
      <c r="A528" s="119" t="s">
        <v>1558</v>
      </c>
      <c r="B528" s="115"/>
      <c r="C528" s="115"/>
      <c r="D528" s="115"/>
      <c r="E528" s="115" t="str">
        <f t="shared" si="16"/>
        <v/>
      </c>
      <c r="F528" s="115" t="str">
        <f t="shared" si="17"/>
        <v/>
      </c>
      <c r="G528" s="114"/>
      <c r="H528" s="134" t="s">
        <v>1984</v>
      </c>
      <c r="I528" s="118">
        <v>4</v>
      </c>
      <c r="J528" s="119" t="s">
        <v>1575</v>
      </c>
      <c r="K528" s="120">
        <v>450</v>
      </c>
      <c r="L528" s="120" t="e">
        <f>#REF!*#REF!</f>
        <v>#REF!</v>
      </c>
      <c r="M528" s="120"/>
      <c r="N528" s="119"/>
      <c r="O528" s="115"/>
      <c r="P528" s="115"/>
    </row>
    <row r="529" spans="1:16" ht="126" x14ac:dyDescent="0.35">
      <c r="A529" s="119" t="s">
        <v>1823</v>
      </c>
      <c r="B529" s="115" t="s">
        <v>1889</v>
      </c>
      <c r="C529" s="115"/>
      <c r="D529" s="115" t="s">
        <v>1889</v>
      </c>
      <c r="E529" s="115" t="str">
        <f t="shared" si="16"/>
        <v>08</v>
      </c>
      <c r="F529" s="115" t="str">
        <f t="shared" si="17"/>
        <v>062</v>
      </c>
      <c r="G529" s="114"/>
      <c r="H529" s="134" t="s">
        <v>1852</v>
      </c>
      <c r="I529" s="118">
        <v>10</v>
      </c>
      <c r="J529" s="119" t="s">
        <v>1575</v>
      </c>
      <c r="K529" s="120">
        <v>78</v>
      </c>
      <c r="L529" s="120" t="e">
        <f>#REF!*#REF!</f>
        <v>#REF!</v>
      </c>
      <c r="M529" s="120"/>
      <c r="N529" s="119"/>
      <c r="O529" s="115"/>
      <c r="P529" s="115"/>
    </row>
    <row r="530" spans="1:16" ht="112" x14ac:dyDescent="0.35">
      <c r="A530" s="119" t="s">
        <v>1558</v>
      </c>
      <c r="B530" s="115"/>
      <c r="C530" s="115"/>
      <c r="D530" s="115"/>
      <c r="E530" s="115" t="str">
        <f t="shared" si="16"/>
        <v/>
      </c>
      <c r="F530" s="115" t="str">
        <f t="shared" si="17"/>
        <v/>
      </c>
      <c r="G530" s="114"/>
      <c r="H530" s="134" t="s">
        <v>1853</v>
      </c>
      <c r="I530" s="118">
        <v>10</v>
      </c>
      <c r="J530" s="119" t="s">
        <v>1575</v>
      </c>
      <c r="K530" s="120">
        <v>160</v>
      </c>
      <c r="L530" s="120" t="e">
        <f>#REF!*#REF!</f>
        <v>#REF!</v>
      </c>
      <c r="M530" s="120"/>
      <c r="N530" s="119"/>
      <c r="O530" s="115"/>
      <c r="P530" s="115"/>
    </row>
    <row r="531" spans="1:16" ht="154" x14ac:dyDescent="0.35">
      <c r="A531" s="119" t="s">
        <v>1558</v>
      </c>
      <c r="B531" s="115"/>
      <c r="C531" s="115"/>
      <c r="D531" s="115"/>
      <c r="E531" s="115" t="str">
        <f t="shared" si="16"/>
        <v/>
      </c>
      <c r="F531" s="115" t="str">
        <f t="shared" si="17"/>
        <v/>
      </c>
      <c r="G531" s="114"/>
      <c r="H531" s="134" t="s">
        <v>1854</v>
      </c>
      <c r="I531" s="118">
        <v>2</v>
      </c>
      <c r="J531" s="119" t="s">
        <v>1575</v>
      </c>
      <c r="K531" s="120">
        <v>45</v>
      </c>
      <c r="L531" s="120" t="e">
        <f>#REF!*#REF!</f>
        <v>#REF!</v>
      </c>
      <c r="M531" s="120"/>
      <c r="N531" s="119"/>
      <c r="O531" s="115"/>
      <c r="P531" s="115"/>
    </row>
    <row r="532" spans="1:16" ht="154" x14ac:dyDescent="0.35">
      <c r="A532" s="119" t="s">
        <v>1558</v>
      </c>
      <c r="B532" s="115"/>
      <c r="C532" s="115"/>
      <c r="D532" s="115"/>
      <c r="E532" s="115" t="str">
        <f t="shared" si="16"/>
        <v/>
      </c>
      <c r="F532" s="115" t="str">
        <f t="shared" si="17"/>
        <v/>
      </c>
      <c r="G532" s="114"/>
      <c r="H532" s="134" t="s">
        <v>1985</v>
      </c>
      <c r="I532" s="118">
        <v>2</v>
      </c>
      <c r="J532" s="119" t="s">
        <v>1575</v>
      </c>
      <c r="K532" s="120">
        <v>50</v>
      </c>
      <c r="L532" s="120" t="e">
        <f>#REF!*#REF!</f>
        <v>#REF!</v>
      </c>
      <c r="M532" s="120"/>
      <c r="N532" s="119"/>
      <c r="O532" s="115"/>
      <c r="P532" s="115"/>
    </row>
    <row r="533" spans="1:16" ht="126" x14ac:dyDescent="0.35">
      <c r="A533" s="119" t="s">
        <v>1823</v>
      </c>
      <c r="B533" s="115" t="s">
        <v>1986</v>
      </c>
      <c r="C533" s="115"/>
      <c r="D533" s="115" t="s">
        <v>1986</v>
      </c>
      <c r="E533" s="115" t="str">
        <f t="shared" si="16"/>
        <v>08</v>
      </c>
      <c r="F533" s="115" t="str">
        <f t="shared" si="17"/>
        <v>062</v>
      </c>
      <c r="G533" s="114"/>
      <c r="H533" s="134" t="s">
        <v>1987</v>
      </c>
      <c r="I533" s="118">
        <v>10</v>
      </c>
      <c r="J533" s="119" t="s">
        <v>1575</v>
      </c>
      <c r="K533" s="120">
        <v>174</v>
      </c>
      <c r="L533" s="120" t="e">
        <f>#REF!*#REF!</f>
        <v>#REF!</v>
      </c>
      <c r="M533" s="120"/>
      <c r="N533" s="119"/>
      <c r="O533" s="115"/>
      <c r="P533" s="115"/>
    </row>
    <row r="534" spans="1:16" ht="126" x14ac:dyDescent="0.35">
      <c r="A534" s="119" t="s">
        <v>1823</v>
      </c>
      <c r="B534" s="115" t="s">
        <v>1988</v>
      </c>
      <c r="C534" s="115"/>
      <c r="D534" s="115" t="s">
        <v>1988</v>
      </c>
      <c r="E534" s="115" t="str">
        <f t="shared" si="16"/>
        <v>08</v>
      </c>
      <c r="F534" s="115" t="str">
        <f t="shared" si="17"/>
        <v>062</v>
      </c>
      <c r="G534" s="114"/>
      <c r="H534" s="134" t="s">
        <v>1989</v>
      </c>
      <c r="I534" s="118">
        <v>20</v>
      </c>
      <c r="J534" s="119" t="s">
        <v>1575</v>
      </c>
      <c r="K534" s="120">
        <v>183</v>
      </c>
      <c r="L534" s="120" t="e">
        <f>#REF!*#REF!</f>
        <v>#REF!</v>
      </c>
      <c r="M534" s="120"/>
      <c r="N534" s="119"/>
      <c r="O534" s="115"/>
      <c r="P534" s="115"/>
    </row>
    <row r="535" spans="1:16" ht="196" x14ac:dyDescent="0.35">
      <c r="A535" s="119" t="s">
        <v>1558</v>
      </c>
      <c r="B535" s="115"/>
      <c r="C535" s="115"/>
      <c r="D535" s="115"/>
      <c r="E535" s="115" t="str">
        <f t="shared" ref="E535:E598" si="18">LEFT(D535, 2)</f>
        <v/>
      </c>
      <c r="F535" s="115" t="str">
        <f t="shared" ref="F535:F598" si="19">MID(D535, 4, 3)</f>
        <v/>
      </c>
      <c r="G535" s="114"/>
      <c r="H535" s="134" t="s">
        <v>1993</v>
      </c>
      <c r="I535" s="118">
        <v>20</v>
      </c>
      <c r="J535" s="119" t="s">
        <v>1575</v>
      </c>
      <c r="K535" s="120">
        <v>110</v>
      </c>
      <c r="L535" s="120" t="e">
        <f>#REF!*#REF!</f>
        <v>#REF!</v>
      </c>
      <c r="M535" s="120"/>
      <c r="N535" s="119"/>
      <c r="O535" s="115"/>
      <c r="P535" s="115"/>
    </row>
    <row r="536" spans="1:16" ht="154" x14ac:dyDescent="0.35">
      <c r="A536" s="119" t="s">
        <v>1558</v>
      </c>
      <c r="B536" s="115"/>
      <c r="C536" s="115"/>
      <c r="D536" s="115"/>
      <c r="E536" s="115" t="str">
        <f t="shared" si="18"/>
        <v/>
      </c>
      <c r="F536" s="115" t="str">
        <f t="shared" si="19"/>
        <v/>
      </c>
      <c r="G536" s="114"/>
      <c r="H536" s="134" t="s">
        <v>2000</v>
      </c>
      <c r="I536" s="118">
        <v>2</v>
      </c>
      <c r="J536" s="119" t="s">
        <v>1575</v>
      </c>
      <c r="K536" s="120">
        <v>80</v>
      </c>
      <c r="L536" s="120" t="e">
        <f>#REF!*#REF!</f>
        <v>#REF!</v>
      </c>
      <c r="M536" s="120"/>
      <c r="N536" s="119"/>
      <c r="O536" s="115"/>
      <c r="P536" s="115"/>
    </row>
    <row r="537" spans="1:16" ht="70" x14ac:dyDescent="0.35">
      <c r="A537" s="119" t="s">
        <v>1558</v>
      </c>
      <c r="B537" s="115"/>
      <c r="C537" s="115"/>
      <c r="D537" s="115"/>
      <c r="E537" s="115" t="str">
        <f t="shared" si="18"/>
        <v/>
      </c>
      <c r="F537" s="115" t="str">
        <f t="shared" si="19"/>
        <v/>
      </c>
      <c r="G537" s="114"/>
      <c r="H537" s="134" t="s">
        <v>1994</v>
      </c>
      <c r="I537" s="118">
        <v>5</v>
      </c>
      <c r="J537" s="119" t="s">
        <v>1575</v>
      </c>
      <c r="K537" s="120">
        <v>16</v>
      </c>
      <c r="L537" s="120" t="e">
        <f>#REF!*#REF!</f>
        <v>#REF!</v>
      </c>
      <c r="M537" s="120"/>
      <c r="N537" s="119"/>
      <c r="O537" s="115"/>
      <c r="P537" s="115"/>
    </row>
    <row r="538" spans="1:16" ht="84" x14ac:dyDescent="0.35">
      <c r="A538" s="119" t="s">
        <v>1558</v>
      </c>
      <c r="B538" s="115"/>
      <c r="C538" s="115"/>
      <c r="D538" s="115"/>
      <c r="E538" s="115" t="str">
        <f t="shared" si="18"/>
        <v/>
      </c>
      <c r="F538" s="115" t="str">
        <f t="shared" si="19"/>
        <v/>
      </c>
      <c r="G538" s="114"/>
      <c r="H538" s="134" t="s">
        <v>1995</v>
      </c>
      <c r="I538" s="118">
        <v>10</v>
      </c>
      <c r="J538" s="119" t="s">
        <v>1996</v>
      </c>
      <c r="K538" s="120">
        <v>15</v>
      </c>
      <c r="L538" s="120" t="e">
        <f>#REF!*#REF!</f>
        <v>#REF!</v>
      </c>
      <c r="M538" s="120"/>
      <c r="N538" s="119"/>
      <c r="O538" s="115"/>
      <c r="P538" s="115"/>
    </row>
    <row r="539" spans="1:16" ht="168" x14ac:dyDescent="0.35">
      <c r="A539" s="119" t="s">
        <v>1558</v>
      </c>
      <c r="B539" s="115"/>
      <c r="C539" s="115"/>
      <c r="D539" s="115"/>
      <c r="E539" s="115" t="str">
        <f t="shared" si="18"/>
        <v/>
      </c>
      <c r="F539" s="115" t="str">
        <f t="shared" si="19"/>
        <v/>
      </c>
      <c r="G539" s="114"/>
      <c r="H539" s="134" t="s">
        <v>2001</v>
      </c>
      <c r="I539" s="118">
        <v>10</v>
      </c>
      <c r="J539" s="119" t="s">
        <v>1996</v>
      </c>
      <c r="K539" s="120">
        <v>27</v>
      </c>
      <c r="L539" s="120" t="e">
        <f>#REF!*#REF!</f>
        <v>#REF!</v>
      </c>
      <c r="M539" s="120"/>
      <c r="N539" s="119"/>
      <c r="O539" s="115"/>
      <c r="P539" s="115"/>
    </row>
    <row r="540" spans="1:16" ht="58" x14ac:dyDescent="0.35">
      <c r="A540" s="119"/>
      <c r="B540" s="115"/>
      <c r="C540" s="115"/>
      <c r="D540" s="115"/>
      <c r="E540" s="115" t="str">
        <f t="shared" si="18"/>
        <v/>
      </c>
      <c r="F540" s="115" t="str">
        <f t="shared" si="19"/>
        <v/>
      </c>
      <c r="G540" s="114" t="s">
        <v>1815</v>
      </c>
      <c r="H540" s="133" t="s">
        <v>878</v>
      </c>
      <c r="I540" s="118"/>
      <c r="J540" s="119"/>
      <c r="K540" s="120"/>
      <c r="L540" s="120"/>
      <c r="M540" s="120"/>
      <c r="N540" s="119"/>
      <c r="O540" s="115"/>
      <c r="P540" s="115"/>
    </row>
    <row r="541" spans="1:16" ht="409.5" x14ac:dyDescent="0.35">
      <c r="A541" s="119" t="s">
        <v>1558</v>
      </c>
      <c r="B541" s="115"/>
      <c r="C541" s="115"/>
      <c r="D541" s="115"/>
      <c r="E541" s="115" t="str">
        <f t="shared" si="18"/>
        <v/>
      </c>
      <c r="F541" s="115" t="str">
        <f t="shared" si="19"/>
        <v/>
      </c>
      <c r="G541" s="114"/>
      <c r="H541" s="134" t="s">
        <v>1978</v>
      </c>
      <c r="I541" s="118">
        <v>1</v>
      </c>
      <c r="J541" s="119" t="s">
        <v>1575</v>
      </c>
      <c r="K541" s="120">
        <v>24000</v>
      </c>
      <c r="L541" s="120" t="e">
        <f>#REF!*#REF!</f>
        <v>#REF!</v>
      </c>
      <c r="M541" s="120"/>
      <c r="N541" s="119"/>
      <c r="O541" s="115"/>
      <c r="P541" s="115"/>
    </row>
    <row r="542" spans="1:16" ht="112" x14ac:dyDescent="0.35">
      <c r="A542" s="119" t="s">
        <v>1558</v>
      </c>
      <c r="B542" s="115"/>
      <c r="C542" s="115"/>
      <c r="D542" s="115"/>
      <c r="E542" s="115" t="str">
        <f t="shared" si="18"/>
        <v/>
      </c>
      <c r="F542" s="115" t="str">
        <f t="shared" si="19"/>
        <v/>
      </c>
      <c r="G542" s="114"/>
      <c r="H542" s="134" t="s">
        <v>2002</v>
      </c>
      <c r="I542" s="118">
        <v>1</v>
      </c>
      <c r="J542" s="119" t="s">
        <v>1575</v>
      </c>
      <c r="K542" s="120">
        <v>5000</v>
      </c>
      <c r="L542" s="120" t="e">
        <f>#REF!*#REF!</f>
        <v>#REF!</v>
      </c>
      <c r="M542" s="120"/>
      <c r="N542" s="119"/>
      <c r="O542" s="115"/>
      <c r="P542" s="115"/>
    </row>
    <row r="543" spans="1:16" ht="126" x14ac:dyDescent="0.35">
      <c r="A543" s="119" t="s">
        <v>1558</v>
      </c>
      <c r="B543" s="115"/>
      <c r="C543" s="115"/>
      <c r="D543" s="115"/>
      <c r="E543" s="115" t="str">
        <f t="shared" si="18"/>
        <v/>
      </c>
      <c r="F543" s="115" t="str">
        <f t="shared" si="19"/>
        <v/>
      </c>
      <c r="G543" s="114"/>
      <c r="H543" s="134" t="s">
        <v>1982</v>
      </c>
      <c r="I543" s="118">
        <v>1</v>
      </c>
      <c r="J543" s="119" t="s">
        <v>1575</v>
      </c>
      <c r="K543" s="120">
        <v>1000</v>
      </c>
      <c r="L543" s="120" t="e">
        <f>#REF!*#REF!</f>
        <v>#REF!</v>
      </c>
      <c r="M543" s="120"/>
      <c r="N543" s="119"/>
      <c r="O543" s="115"/>
      <c r="P543" s="115"/>
    </row>
    <row r="544" spans="1:16" ht="126" x14ac:dyDescent="0.35">
      <c r="A544" s="119" t="s">
        <v>1823</v>
      </c>
      <c r="B544" s="115" t="s">
        <v>1997</v>
      </c>
      <c r="C544" s="115"/>
      <c r="D544" s="115" t="s">
        <v>1997</v>
      </c>
      <c r="E544" s="115" t="str">
        <f t="shared" si="18"/>
        <v>08</v>
      </c>
      <c r="F544" s="115" t="str">
        <f t="shared" si="19"/>
        <v>069</v>
      </c>
      <c r="G544" s="114"/>
      <c r="H544" s="134" t="s">
        <v>1847</v>
      </c>
      <c r="I544" s="118">
        <v>1</v>
      </c>
      <c r="J544" s="119" t="s">
        <v>1575</v>
      </c>
      <c r="K544" s="120">
        <v>258</v>
      </c>
      <c r="L544" s="120" t="e">
        <f>#REF!*#REF!</f>
        <v>#REF!</v>
      </c>
      <c r="M544" s="120"/>
      <c r="N544" s="119"/>
      <c r="O544" s="115"/>
      <c r="P544" s="115"/>
    </row>
    <row r="545" spans="1:16" ht="112" x14ac:dyDescent="0.35">
      <c r="A545" s="119" t="s">
        <v>1558</v>
      </c>
      <c r="B545" s="115"/>
      <c r="C545" s="115"/>
      <c r="D545" s="115"/>
      <c r="E545" s="115" t="str">
        <f t="shared" si="18"/>
        <v/>
      </c>
      <c r="F545" s="115" t="str">
        <f t="shared" si="19"/>
        <v/>
      </c>
      <c r="G545" s="114"/>
      <c r="H545" s="134" t="s">
        <v>1848</v>
      </c>
      <c r="I545" s="118">
        <v>1</v>
      </c>
      <c r="J545" s="119" t="s">
        <v>1575</v>
      </c>
      <c r="K545" s="120">
        <v>1500</v>
      </c>
      <c r="L545" s="120" t="e">
        <f>#REF!*#REF!</f>
        <v>#REF!</v>
      </c>
      <c r="M545" s="120"/>
      <c r="N545" s="119"/>
      <c r="O545" s="115"/>
      <c r="P545" s="115"/>
    </row>
    <row r="546" spans="1:16" ht="126" x14ac:dyDescent="0.35">
      <c r="A546" s="119" t="s">
        <v>1823</v>
      </c>
      <c r="B546" s="115" t="s">
        <v>1849</v>
      </c>
      <c r="C546" s="115"/>
      <c r="D546" s="115" t="s">
        <v>1849</v>
      </c>
      <c r="E546" s="115" t="str">
        <f t="shared" si="18"/>
        <v>08</v>
      </c>
      <c r="F546" s="115" t="str">
        <f t="shared" si="19"/>
        <v>069</v>
      </c>
      <c r="G546" s="114"/>
      <c r="H546" s="134" t="s">
        <v>1983</v>
      </c>
      <c r="I546" s="118">
        <v>1</v>
      </c>
      <c r="J546" s="119" t="s">
        <v>1575</v>
      </c>
      <c r="K546" s="120">
        <v>600</v>
      </c>
      <c r="L546" s="120" t="e">
        <f>#REF!*#REF!</f>
        <v>#REF!</v>
      </c>
      <c r="M546" s="120"/>
      <c r="N546" s="119"/>
      <c r="O546" s="115"/>
      <c r="P546" s="115"/>
    </row>
    <row r="547" spans="1:16" ht="168" x14ac:dyDescent="0.35">
      <c r="A547" s="119" t="s">
        <v>1558</v>
      </c>
      <c r="B547" s="115"/>
      <c r="C547" s="115"/>
      <c r="D547" s="115"/>
      <c r="E547" s="115" t="str">
        <f t="shared" si="18"/>
        <v/>
      </c>
      <c r="F547" s="115" t="str">
        <f t="shared" si="19"/>
        <v/>
      </c>
      <c r="G547" s="114"/>
      <c r="H547" s="134" t="s">
        <v>1984</v>
      </c>
      <c r="I547" s="118">
        <v>2</v>
      </c>
      <c r="J547" s="119" t="s">
        <v>1575</v>
      </c>
      <c r="K547" s="120">
        <v>450</v>
      </c>
      <c r="L547" s="120" t="e">
        <f>#REF!*#REF!</f>
        <v>#REF!</v>
      </c>
      <c r="M547" s="120"/>
      <c r="N547" s="119"/>
      <c r="O547" s="115"/>
      <c r="P547" s="115"/>
    </row>
    <row r="548" spans="1:16" ht="126" x14ac:dyDescent="0.35">
      <c r="A548" s="119" t="s">
        <v>1823</v>
      </c>
      <c r="B548" s="115" t="s">
        <v>1889</v>
      </c>
      <c r="C548" s="115"/>
      <c r="D548" s="115" t="s">
        <v>1889</v>
      </c>
      <c r="E548" s="115" t="str">
        <f t="shared" si="18"/>
        <v>08</v>
      </c>
      <c r="F548" s="115" t="str">
        <f t="shared" si="19"/>
        <v>062</v>
      </c>
      <c r="G548" s="114"/>
      <c r="H548" s="134" t="s">
        <v>1852</v>
      </c>
      <c r="I548" s="118">
        <v>5</v>
      </c>
      <c r="J548" s="119" t="s">
        <v>1575</v>
      </c>
      <c r="K548" s="120">
        <v>78</v>
      </c>
      <c r="L548" s="120" t="e">
        <f>#REF!*#REF!</f>
        <v>#REF!</v>
      </c>
      <c r="M548" s="120"/>
      <c r="N548" s="119"/>
      <c r="O548" s="115"/>
      <c r="P548" s="115"/>
    </row>
    <row r="549" spans="1:16" ht="112" x14ac:dyDescent="0.35">
      <c r="A549" s="119" t="s">
        <v>1558</v>
      </c>
      <c r="B549" s="115"/>
      <c r="C549" s="115"/>
      <c r="D549" s="115"/>
      <c r="E549" s="115" t="str">
        <f t="shared" si="18"/>
        <v/>
      </c>
      <c r="F549" s="115" t="str">
        <f t="shared" si="19"/>
        <v/>
      </c>
      <c r="G549" s="114"/>
      <c r="H549" s="134" t="s">
        <v>1853</v>
      </c>
      <c r="I549" s="118">
        <v>5</v>
      </c>
      <c r="J549" s="119" t="s">
        <v>1575</v>
      </c>
      <c r="K549" s="120">
        <v>160</v>
      </c>
      <c r="L549" s="120" t="e">
        <f>#REF!*#REF!</f>
        <v>#REF!</v>
      </c>
      <c r="M549" s="120"/>
      <c r="N549" s="119"/>
      <c r="O549" s="115"/>
      <c r="P549" s="115"/>
    </row>
    <row r="550" spans="1:16" ht="154" x14ac:dyDescent="0.35">
      <c r="A550" s="119" t="s">
        <v>1558</v>
      </c>
      <c r="B550" s="115"/>
      <c r="C550" s="115"/>
      <c r="D550" s="115"/>
      <c r="E550" s="115" t="str">
        <f t="shared" si="18"/>
        <v/>
      </c>
      <c r="F550" s="115" t="str">
        <f t="shared" si="19"/>
        <v/>
      </c>
      <c r="G550" s="114"/>
      <c r="H550" s="134" t="s">
        <v>1854</v>
      </c>
      <c r="I550" s="118">
        <v>1</v>
      </c>
      <c r="J550" s="119" t="s">
        <v>1575</v>
      </c>
      <c r="K550" s="120">
        <v>45</v>
      </c>
      <c r="L550" s="120" t="e">
        <f>#REF!*#REF!</f>
        <v>#REF!</v>
      </c>
      <c r="M550" s="120"/>
      <c r="N550" s="119"/>
      <c r="O550" s="115"/>
      <c r="P550" s="115"/>
    </row>
    <row r="551" spans="1:16" ht="154" x14ac:dyDescent="0.35">
      <c r="A551" s="119" t="s">
        <v>1558</v>
      </c>
      <c r="B551" s="115"/>
      <c r="C551" s="115"/>
      <c r="D551" s="115"/>
      <c r="E551" s="115" t="str">
        <f t="shared" si="18"/>
        <v/>
      </c>
      <c r="F551" s="115" t="str">
        <f t="shared" si="19"/>
        <v/>
      </c>
      <c r="G551" s="114"/>
      <c r="H551" s="134" t="s">
        <v>1985</v>
      </c>
      <c r="I551" s="118">
        <v>1</v>
      </c>
      <c r="J551" s="119" t="s">
        <v>1575</v>
      </c>
      <c r="K551" s="120">
        <v>50</v>
      </c>
      <c r="L551" s="120" t="e">
        <f>#REF!*#REF!</f>
        <v>#REF!</v>
      </c>
      <c r="M551" s="120"/>
      <c r="N551" s="119"/>
      <c r="O551" s="115"/>
      <c r="P551" s="115"/>
    </row>
    <row r="552" spans="1:16" ht="126" x14ac:dyDescent="0.35">
      <c r="A552" s="119" t="s">
        <v>1823</v>
      </c>
      <c r="B552" s="115" t="s">
        <v>1986</v>
      </c>
      <c r="C552" s="115"/>
      <c r="D552" s="115" t="s">
        <v>1986</v>
      </c>
      <c r="E552" s="115" t="str">
        <f t="shared" si="18"/>
        <v>08</v>
      </c>
      <c r="F552" s="115" t="str">
        <f t="shared" si="19"/>
        <v>062</v>
      </c>
      <c r="G552" s="114"/>
      <c r="H552" s="134" t="s">
        <v>1987</v>
      </c>
      <c r="I552" s="118">
        <v>5</v>
      </c>
      <c r="J552" s="119" t="s">
        <v>1575</v>
      </c>
      <c r="K552" s="120">
        <v>174</v>
      </c>
      <c r="L552" s="120" t="e">
        <f>#REF!*#REF!</f>
        <v>#REF!</v>
      </c>
      <c r="M552" s="120"/>
      <c r="N552" s="119"/>
      <c r="O552" s="115"/>
      <c r="P552" s="115"/>
    </row>
    <row r="553" spans="1:16" ht="126" x14ac:dyDescent="0.35">
      <c r="A553" s="119" t="s">
        <v>1823</v>
      </c>
      <c r="B553" s="115" t="s">
        <v>1988</v>
      </c>
      <c r="C553" s="115"/>
      <c r="D553" s="115" t="s">
        <v>1988</v>
      </c>
      <c r="E553" s="115" t="str">
        <f t="shared" si="18"/>
        <v>08</v>
      </c>
      <c r="F553" s="115" t="str">
        <f t="shared" si="19"/>
        <v>062</v>
      </c>
      <c r="G553" s="114"/>
      <c r="H553" s="134" t="s">
        <v>1989</v>
      </c>
      <c r="I553" s="118">
        <v>5</v>
      </c>
      <c r="J553" s="119" t="s">
        <v>1575</v>
      </c>
      <c r="K553" s="120">
        <v>183</v>
      </c>
      <c r="L553" s="120" t="e">
        <f>#REF!*#REF!</f>
        <v>#REF!</v>
      </c>
      <c r="M553" s="120"/>
      <c r="N553" s="119"/>
      <c r="O553" s="115"/>
      <c r="P553" s="115"/>
    </row>
    <row r="554" spans="1:16" ht="196" x14ac:dyDescent="0.35">
      <c r="A554" s="119" t="s">
        <v>1558</v>
      </c>
      <c r="B554" s="115"/>
      <c r="C554" s="115"/>
      <c r="D554" s="115"/>
      <c r="E554" s="115" t="str">
        <f t="shared" si="18"/>
        <v/>
      </c>
      <c r="F554" s="115" t="str">
        <f t="shared" si="19"/>
        <v/>
      </c>
      <c r="G554" s="114"/>
      <c r="H554" s="134" t="s">
        <v>1993</v>
      </c>
      <c r="I554" s="118">
        <v>10</v>
      </c>
      <c r="J554" s="119" t="s">
        <v>1575</v>
      </c>
      <c r="K554" s="120">
        <v>110</v>
      </c>
      <c r="L554" s="120" t="e">
        <f>#REF!*#REF!</f>
        <v>#REF!</v>
      </c>
      <c r="M554" s="120"/>
      <c r="N554" s="119"/>
      <c r="O554" s="115"/>
      <c r="P554" s="115"/>
    </row>
    <row r="555" spans="1:16" ht="154" x14ac:dyDescent="0.35">
      <c r="A555" s="119" t="s">
        <v>1558</v>
      </c>
      <c r="B555" s="115"/>
      <c r="C555" s="115"/>
      <c r="D555" s="115"/>
      <c r="E555" s="115" t="str">
        <f t="shared" si="18"/>
        <v/>
      </c>
      <c r="F555" s="115" t="str">
        <f t="shared" si="19"/>
        <v/>
      </c>
      <c r="G555" s="114"/>
      <c r="H555" s="134" t="s">
        <v>2000</v>
      </c>
      <c r="I555" s="118">
        <v>1</v>
      </c>
      <c r="J555" s="119" t="s">
        <v>1575</v>
      </c>
      <c r="K555" s="120">
        <v>80</v>
      </c>
      <c r="L555" s="120" t="e">
        <f>#REF!*#REF!</f>
        <v>#REF!</v>
      </c>
      <c r="M555" s="120"/>
      <c r="N555" s="119"/>
      <c r="O555" s="115"/>
      <c r="P555" s="115"/>
    </row>
    <row r="556" spans="1:16" ht="70" x14ac:dyDescent="0.35">
      <c r="A556" s="119" t="s">
        <v>1558</v>
      </c>
      <c r="B556" s="115"/>
      <c r="C556" s="115"/>
      <c r="D556" s="115"/>
      <c r="E556" s="115" t="str">
        <f t="shared" si="18"/>
        <v/>
      </c>
      <c r="F556" s="115" t="str">
        <f t="shared" si="19"/>
        <v/>
      </c>
      <c r="G556" s="114"/>
      <c r="H556" s="134" t="s">
        <v>1994</v>
      </c>
      <c r="I556" s="118">
        <v>5</v>
      </c>
      <c r="J556" s="119" t="s">
        <v>1575</v>
      </c>
      <c r="K556" s="120">
        <v>16</v>
      </c>
      <c r="L556" s="120" t="e">
        <f>#REF!*#REF!</f>
        <v>#REF!</v>
      </c>
      <c r="M556" s="120"/>
      <c r="N556" s="119"/>
      <c r="O556" s="115"/>
      <c r="P556" s="115"/>
    </row>
    <row r="557" spans="1:16" ht="84" x14ac:dyDescent="0.35">
      <c r="A557" s="119" t="s">
        <v>1558</v>
      </c>
      <c r="B557" s="115"/>
      <c r="C557" s="115"/>
      <c r="D557" s="115"/>
      <c r="E557" s="115" t="str">
        <f t="shared" si="18"/>
        <v/>
      </c>
      <c r="F557" s="115" t="str">
        <f t="shared" si="19"/>
        <v/>
      </c>
      <c r="G557" s="114"/>
      <c r="H557" s="134" t="s">
        <v>1995</v>
      </c>
      <c r="I557" s="118">
        <v>10</v>
      </c>
      <c r="J557" s="119" t="s">
        <v>1996</v>
      </c>
      <c r="K557" s="120">
        <v>15</v>
      </c>
      <c r="L557" s="120" t="e">
        <f>#REF!*#REF!</f>
        <v>#REF!</v>
      </c>
      <c r="M557" s="120"/>
      <c r="N557" s="119"/>
      <c r="O557" s="115"/>
      <c r="P557" s="115"/>
    </row>
    <row r="558" spans="1:16" ht="72.5" x14ac:dyDescent="0.35">
      <c r="A558" s="119"/>
      <c r="B558" s="115"/>
      <c r="C558" s="115"/>
      <c r="D558" s="115"/>
      <c r="E558" s="115" t="str">
        <f t="shared" si="18"/>
        <v/>
      </c>
      <c r="F558" s="115" t="str">
        <f t="shared" si="19"/>
        <v/>
      </c>
      <c r="G558" s="114" t="s">
        <v>1815</v>
      </c>
      <c r="H558" s="133" t="s">
        <v>879</v>
      </c>
      <c r="I558" s="118"/>
      <c r="J558" s="119"/>
      <c r="K558" s="120"/>
      <c r="L558" s="120"/>
      <c r="M558" s="120"/>
      <c r="N558" s="119"/>
      <c r="O558" s="115"/>
      <c r="P558" s="115"/>
    </row>
    <row r="559" spans="1:16" ht="409.5" x14ac:dyDescent="0.35">
      <c r="A559" s="119" t="s">
        <v>1558</v>
      </c>
      <c r="B559" s="115"/>
      <c r="C559" s="115"/>
      <c r="D559" s="115"/>
      <c r="E559" s="115" t="str">
        <f t="shared" si="18"/>
        <v/>
      </c>
      <c r="F559" s="115" t="str">
        <f t="shared" si="19"/>
        <v/>
      </c>
      <c r="G559" s="114"/>
      <c r="H559" s="134" t="s">
        <v>1978</v>
      </c>
      <c r="I559" s="118">
        <v>2</v>
      </c>
      <c r="J559" s="119" t="s">
        <v>1575</v>
      </c>
      <c r="K559" s="120">
        <v>24000</v>
      </c>
      <c r="L559" s="120" t="e">
        <f>#REF!*#REF!</f>
        <v>#REF!</v>
      </c>
      <c r="M559" s="120"/>
      <c r="N559" s="119"/>
      <c r="O559" s="115"/>
      <c r="P559" s="115"/>
    </row>
    <row r="560" spans="1:16" ht="140" x14ac:dyDescent="0.35">
      <c r="A560" s="119" t="s">
        <v>1558</v>
      </c>
      <c r="B560" s="115"/>
      <c r="C560" s="115"/>
      <c r="D560" s="115"/>
      <c r="E560" s="115" t="str">
        <f t="shared" si="18"/>
        <v/>
      </c>
      <c r="F560" s="115" t="str">
        <f t="shared" si="19"/>
        <v/>
      </c>
      <c r="G560" s="114"/>
      <c r="H560" s="134" t="s">
        <v>2003</v>
      </c>
      <c r="I560" s="118">
        <v>2</v>
      </c>
      <c r="J560" s="119" t="s">
        <v>1575</v>
      </c>
      <c r="K560" s="120">
        <v>5000</v>
      </c>
      <c r="L560" s="120" t="e">
        <f>#REF!*#REF!</f>
        <v>#REF!</v>
      </c>
      <c r="M560" s="120"/>
      <c r="N560" s="119"/>
      <c r="O560" s="115"/>
      <c r="P560" s="115"/>
    </row>
    <row r="561" spans="1:16" ht="154" x14ac:dyDescent="0.35">
      <c r="A561" s="119" t="s">
        <v>1558</v>
      </c>
      <c r="B561" s="115"/>
      <c r="C561" s="115"/>
      <c r="D561" s="115"/>
      <c r="E561" s="115" t="str">
        <f t="shared" si="18"/>
        <v/>
      </c>
      <c r="F561" s="115" t="str">
        <f t="shared" si="19"/>
        <v/>
      </c>
      <c r="G561" s="114"/>
      <c r="H561" s="134" t="s">
        <v>2004</v>
      </c>
      <c r="I561" s="118">
        <v>1</v>
      </c>
      <c r="J561" s="119" t="s">
        <v>1575</v>
      </c>
      <c r="K561" s="120">
        <v>6000</v>
      </c>
      <c r="L561" s="120" t="e">
        <f>#REF!*#REF!</f>
        <v>#REF!</v>
      </c>
      <c r="M561" s="120"/>
      <c r="N561" s="119"/>
      <c r="O561" s="115"/>
      <c r="P561" s="115"/>
    </row>
    <row r="562" spans="1:16" ht="266" x14ac:dyDescent="0.35">
      <c r="A562" s="119" t="s">
        <v>1558</v>
      </c>
      <c r="B562" s="115"/>
      <c r="C562" s="115"/>
      <c r="D562" s="115"/>
      <c r="E562" s="115" t="str">
        <f t="shared" si="18"/>
        <v/>
      </c>
      <c r="F562" s="115" t="str">
        <f t="shared" si="19"/>
        <v/>
      </c>
      <c r="G562" s="114"/>
      <c r="H562" s="134" t="s">
        <v>2005</v>
      </c>
      <c r="I562" s="118">
        <v>4</v>
      </c>
      <c r="J562" s="119" t="s">
        <v>1575</v>
      </c>
      <c r="K562" s="120">
        <v>8000</v>
      </c>
      <c r="L562" s="120" t="e">
        <f>#REF!*#REF!</f>
        <v>#REF!</v>
      </c>
      <c r="M562" s="120"/>
      <c r="N562" s="119"/>
      <c r="O562" s="115"/>
      <c r="P562" s="115"/>
    </row>
    <row r="563" spans="1:16" ht="126" x14ac:dyDescent="0.35">
      <c r="A563" s="119" t="s">
        <v>1558</v>
      </c>
      <c r="B563" s="115"/>
      <c r="C563" s="115"/>
      <c r="D563" s="115"/>
      <c r="E563" s="115" t="str">
        <f t="shared" si="18"/>
        <v/>
      </c>
      <c r="F563" s="115" t="str">
        <f t="shared" si="19"/>
        <v/>
      </c>
      <c r="G563" s="114"/>
      <c r="H563" s="134" t="s">
        <v>1982</v>
      </c>
      <c r="I563" s="118">
        <v>1</v>
      </c>
      <c r="J563" s="119" t="s">
        <v>1575</v>
      </c>
      <c r="K563" s="120">
        <v>1000</v>
      </c>
      <c r="L563" s="120" t="e">
        <f>#REF!*#REF!</f>
        <v>#REF!</v>
      </c>
      <c r="M563" s="120"/>
      <c r="N563" s="119"/>
      <c r="O563" s="115"/>
      <c r="P563" s="115"/>
    </row>
    <row r="564" spans="1:16" ht="126" x14ac:dyDescent="0.35">
      <c r="A564" s="119" t="s">
        <v>1823</v>
      </c>
      <c r="B564" s="115" t="s">
        <v>1997</v>
      </c>
      <c r="C564" s="115"/>
      <c r="D564" s="115" t="s">
        <v>1997</v>
      </c>
      <c r="E564" s="115" t="str">
        <f t="shared" si="18"/>
        <v>08</v>
      </c>
      <c r="F564" s="115" t="str">
        <f t="shared" si="19"/>
        <v>069</v>
      </c>
      <c r="G564" s="114"/>
      <c r="H564" s="134" t="s">
        <v>1847</v>
      </c>
      <c r="I564" s="118">
        <v>1</v>
      </c>
      <c r="J564" s="119" t="s">
        <v>1575</v>
      </c>
      <c r="K564" s="120">
        <v>258</v>
      </c>
      <c r="L564" s="120" t="e">
        <f>#REF!*#REF!</f>
        <v>#REF!</v>
      </c>
      <c r="M564" s="120"/>
      <c r="N564" s="119"/>
      <c r="O564" s="115"/>
      <c r="P564" s="115"/>
    </row>
    <row r="565" spans="1:16" ht="112" x14ac:dyDescent="0.35">
      <c r="A565" s="119" t="s">
        <v>1558</v>
      </c>
      <c r="B565" s="115"/>
      <c r="C565" s="115"/>
      <c r="D565" s="115"/>
      <c r="E565" s="115" t="str">
        <f t="shared" si="18"/>
        <v/>
      </c>
      <c r="F565" s="115" t="str">
        <f t="shared" si="19"/>
        <v/>
      </c>
      <c r="G565" s="114"/>
      <c r="H565" s="134" t="s">
        <v>1848</v>
      </c>
      <c r="I565" s="118">
        <v>1</v>
      </c>
      <c r="J565" s="119" t="s">
        <v>1575</v>
      </c>
      <c r="K565" s="120">
        <v>1500</v>
      </c>
      <c r="L565" s="120" t="e">
        <f>#REF!*#REF!</f>
        <v>#REF!</v>
      </c>
      <c r="M565" s="120"/>
      <c r="N565" s="119"/>
      <c r="O565" s="115"/>
      <c r="P565" s="115"/>
    </row>
    <row r="566" spans="1:16" ht="126" x14ac:dyDescent="0.35">
      <c r="A566" s="119" t="s">
        <v>1823</v>
      </c>
      <c r="B566" s="115" t="s">
        <v>1849</v>
      </c>
      <c r="C566" s="115"/>
      <c r="D566" s="115" t="s">
        <v>1849</v>
      </c>
      <c r="E566" s="115" t="str">
        <f t="shared" si="18"/>
        <v>08</v>
      </c>
      <c r="F566" s="115" t="str">
        <f t="shared" si="19"/>
        <v>069</v>
      </c>
      <c r="G566" s="114"/>
      <c r="H566" s="134" t="s">
        <v>1983</v>
      </c>
      <c r="I566" s="118">
        <v>1</v>
      </c>
      <c r="J566" s="119" t="s">
        <v>1575</v>
      </c>
      <c r="K566" s="120">
        <v>600</v>
      </c>
      <c r="L566" s="120" t="e">
        <f>#REF!*#REF!</f>
        <v>#REF!</v>
      </c>
      <c r="M566" s="120"/>
      <c r="N566" s="119"/>
      <c r="O566" s="115"/>
      <c r="P566" s="115"/>
    </row>
    <row r="567" spans="1:16" ht="168" x14ac:dyDescent="0.35">
      <c r="A567" s="119" t="s">
        <v>1558</v>
      </c>
      <c r="B567" s="115"/>
      <c r="C567" s="115"/>
      <c r="D567" s="115"/>
      <c r="E567" s="115" t="str">
        <f t="shared" si="18"/>
        <v/>
      </c>
      <c r="F567" s="115" t="str">
        <f t="shared" si="19"/>
        <v/>
      </c>
      <c r="G567" s="114"/>
      <c r="H567" s="134" t="s">
        <v>1984</v>
      </c>
      <c r="I567" s="118">
        <v>2</v>
      </c>
      <c r="J567" s="119" t="s">
        <v>1575</v>
      </c>
      <c r="K567" s="120">
        <v>450</v>
      </c>
      <c r="L567" s="120" t="e">
        <f>#REF!*#REF!</f>
        <v>#REF!</v>
      </c>
      <c r="M567" s="120"/>
      <c r="N567" s="119"/>
      <c r="O567" s="115"/>
      <c r="P567" s="115"/>
    </row>
    <row r="568" spans="1:16" ht="126" x14ac:dyDescent="0.35">
      <c r="A568" s="119" t="s">
        <v>1823</v>
      </c>
      <c r="B568" s="115" t="s">
        <v>1889</v>
      </c>
      <c r="C568" s="115"/>
      <c r="D568" s="115" t="s">
        <v>1889</v>
      </c>
      <c r="E568" s="115" t="str">
        <f t="shared" si="18"/>
        <v>08</v>
      </c>
      <c r="F568" s="115" t="str">
        <f t="shared" si="19"/>
        <v>062</v>
      </c>
      <c r="G568" s="114"/>
      <c r="H568" s="134" t="s">
        <v>1852</v>
      </c>
      <c r="I568" s="118">
        <v>5</v>
      </c>
      <c r="J568" s="119" t="s">
        <v>1575</v>
      </c>
      <c r="K568" s="120">
        <v>78</v>
      </c>
      <c r="L568" s="120" t="e">
        <f>#REF!*#REF!</f>
        <v>#REF!</v>
      </c>
      <c r="M568" s="120"/>
      <c r="N568" s="119"/>
      <c r="O568" s="115"/>
      <c r="P568" s="115"/>
    </row>
    <row r="569" spans="1:16" ht="112" x14ac:dyDescent="0.35">
      <c r="A569" s="119" t="s">
        <v>1558</v>
      </c>
      <c r="B569" s="115"/>
      <c r="C569" s="115"/>
      <c r="D569" s="115"/>
      <c r="E569" s="115" t="str">
        <f t="shared" si="18"/>
        <v/>
      </c>
      <c r="F569" s="115" t="str">
        <f t="shared" si="19"/>
        <v/>
      </c>
      <c r="G569" s="114"/>
      <c r="H569" s="134" t="s">
        <v>1853</v>
      </c>
      <c r="I569" s="118">
        <v>5</v>
      </c>
      <c r="J569" s="119" t="s">
        <v>1575</v>
      </c>
      <c r="K569" s="120">
        <v>160</v>
      </c>
      <c r="L569" s="120" t="e">
        <f>#REF!*#REF!</f>
        <v>#REF!</v>
      </c>
      <c r="M569" s="120"/>
      <c r="N569" s="119"/>
      <c r="O569" s="115"/>
      <c r="P569" s="115"/>
    </row>
    <row r="570" spans="1:16" ht="154" x14ac:dyDescent="0.35">
      <c r="A570" s="119" t="s">
        <v>1558</v>
      </c>
      <c r="B570" s="115"/>
      <c r="C570" s="115"/>
      <c r="D570" s="115"/>
      <c r="E570" s="115" t="str">
        <f t="shared" si="18"/>
        <v/>
      </c>
      <c r="F570" s="115" t="str">
        <f t="shared" si="19"/>
        <v/>
      </c>
      <c r="G570" s="114"/>
      <c r="H570" s="134" t="s">
        <v>1854</v>
      </c>
      <c r="I570" s="118">
        <v>1</v>
      </c>
      <c r="J570" s="119" t="s">
        <v>1575</v>
      </c>
      <c r="K570" s="120">
        <v>45</v>
      </c>
      <c r="L570" s="120" t="e">
        <f>#REF!*#REF!</f>
        <v>#REF!</v>
      </c>
      <c r="M570" s="120"/>
      <c r="N570" s="119"/>
      <c r="O570" s="115"/>
      <c r="P570" s="115"/>
    </row>
    <row r="571" spans="1:16" ht="154" x14ac:dyDescent="0.35">
      <c r="A571" s="119" t="s">
        <v>1558</v>
      </c>
      <c r="B571" s="115"/>
      <c r="C571" s="115"/>
      <c r="D571" s="115"/>
      <c r="E571" s="115" t="str">
        <f t="shared" si="18"/>
        <v/>
      </c>
      <c r="F571" s="115" t="str">
        <f t="shared" si="19"/>
        <v/>
      </c>
      <c r="G571" s="114"/>
      <c r="H571" s="134" t="s">
        <v>1985</v>
      </c>
      <c r="I571" s="118">
        <v>1</v>
      </c>
      <c r="J571" s="119" t="s">
        <v>1575</v>
      </c>
      <c r="K571" s="120">
        <v>50</v>
      </c>
      <c r="L571" s="120" t="e">
        <f>#REF!*#REF!</f>
        <v>#REF!</v>
      </c>
      <c r="M571" s="120"/>
      <c r="N571" s="119"/>
      <c r="O571" s="115"/>
      <c r="P571" s="115"/>
    </row>
    <row r="572" spans="1:16" ht="126" x14ac:dyDescent="0.35">
      <c r="A572" s="119" t="s">
        <v>1823</v>
      </c>
      <c r="B572" s="115" t="s">
        <v>1986</v>
      </c>
      <c r="C572" s="115"/>
      <c r="D572" s="115" t="s">
        <v>1986</v>
      </c>
      <c r="E572" s="115" t="str">
        <f t="shared" si="18"/>
        <v>08</v>
      </c>
      <c r="F572" s="115" t="str">
        <f t="shared" si="19"/>
        <v>062</v>
      </c>
      <c r="G572" s="114"/>
      <c r="H572" s="134" t="s">
        <v>1987</v>
      </c>
      <c r="I572" s="118">
        <v>5</v>
      </c>
      <c r="J572" s="119" t="s">
        <v>1575</v>
      </c>
      <c r="K572" s="120">
        <v>174</v>
      </c>
      <c r="L572" s="120" t="e">
        <f>#REF!*#REF!</f>
        <v>#REF!</v>
      </c>
      <c r="M572" s="120"/>
      <c r="N572" s="119"/>
      <c r="O572" s="115"/>
      <c r="P572" s="115"/>
    </row>
    <row r="573" spans="1:16" ht="126" x14ac:dyDescent="0.35">
      <c r="A573" s="119" t="s">
        <v>1823</v>
      </c>
      <c r="B573" s="115" t="s">
        <v>1988</v>
      </c>
      <c r="C573" s="115"/>
      <c r="D573" s="115" t="s">
        <v>1988</v>
      </c>
      <c r="E573" s="115" t="str">
        <f t="shared" si="18"/>
        <v>08</v>
      </c>
      <c r="F573" s="115" t="str">
        <f t="shared" si="19"/>
        <v>062</v>
      </c>
      <c r="G573" s="114"/>
      <c r="H573" s="134" t="s">
        <v>1989</v>
      </c>
      <c r="I573" s="118">
        <v>15</v>
      </c>
      <c r="J573" s="119" t="s">
        <v>1575</v>
      </c>
      <c r="K573" s="120">
        <v>183</v>
      </c>
      <c r="L573" s="120" t="e">
        <f>#REF!*#REF!</f>
        <v>#REF!</v>
      </c>
      <c r="M573" s="120"/>
      <c r="N573" s="119"/>
      <c r="O573" s="115"/>
      <c r="P573" s="115"/>
    </row>
    <row r="574" spans="1:16" ht="154" x14ac:dyDescent="0.35">
      <c r="A574" s="119" t="s">
        <v>1558</v>
      </c>
      <c r="B574" s="115"/>
      <c r="C574" s="115"/>
      <c r="D574" s="115"/>
      <c r="E574" s="115" t="str">
        <f t="shared" si="18"/>
        <v/>
      </c>
      <c r="F574" s="115" t="str">
        <f t="shared" si="19"/>
        <v/>
      </c>
      <c r="G574" s="114"/>
      <c r="H574" s="134" t="s">
        <v>2000</v>
      </c>
      <c r="I574" s="118">
        <v>4</v>
      </c>
      <c r="J574" s="119" t="s">
        <v>1575</v>
      </c>
      <c r="K574" s="120">
        <v>80</v>
      </c>
      <c r="L574" s="120" t="e">
        <f>#REF!*#REF!</f>
        <v>#REF!</v>
      </c>
      <c r="M574" s="120"/>
      <c r="N574" s="119"/>
      <c r="O574" s="115"/>
      <c r="P574" s="115"/>
    </row>
    <row r="575" spans="1:16" ht="182" x14ac:dyDescent="0.35">
      <c r="A575" s="119" t="s">
        <v>1558</v>
      </c>
      <c r="B575" s="115"/>
      <c r="C575" s="115"/>
      <c r="D575" s="115"/>
      <c r="E575" s="115" t="str">
        <f t="shared" si="18"/>
        <v/>
      </c>
      <c r="F575" s="115" t="str">
        <f t="shared" si="19"/>
        <v/>
      </c>
      <c r="G575" s="114"/>
      <c r="H575" s="134" t="s">
        <v>2006</v>
      </c>
      <c r="I575" s="118">
        <v>10</v>
      </c>
      <c r="J575" s="119" t="s">
        <v>1575</v>
      </c>
      <c r="K575" s="120">
        <v>280</v>
      </c>
      <c r="L575" s="120" t="e">
        <f>#REF!*#REF!</f>
        <v>#REF!</v>
      </c>
      <c r="M575" s="120"/>
      <c r="N575" s="119"/>
      <c r="O575" s="115"/>
      <c r="P575" s="115"/>
    </row>
    <row r="576" spans="1:16" ht="70" x14ac:dyDescent="0.35">
      <c r="A576" s="119" t="s">
        <v>1558</v>
      </c>
      <c r="B576" s="115"/>
      <c r="C576" s="115"/>
      <c r="D576" s="115"/>
      <c r="E576" s="115" t="str">
        <f t="shared" si="18"/>
        <v/>
      </c>
      <c r="F576" s="115" t="str">
        <f t="shared" si="19"/>
        <v/>
      </c>
      <c r="G576" s="114"/>
      <c r="H576" s="134" t="s">
        <v>1994</v>
      </c>
      <c r="I576" s="118">
        <v>5</v>
      </c>
      <c r="J576" s="119" t="s">
        <v>1575</v>
      </c>
      <c r="K576" s="120">
        <v>16</v>
      </c>
      <c r="L576" s="120" t="e">
        <f>#REF!*#REF!</f>
        <v>#REF!</v>
      </c>
      <c r="M576" s="120"/>
      <c r="N576" s="119"/>
      <c r="O576" s="115"/>
      <c r="P576" s="115"/>
    </row>
    <row r="577" spans="1:16" ht="84" x14ac:dyDescent="0.35">
      <c r="A577" s="119" t="s">
        <v>1558</v>
      </c>
      <c r="B577" s="115"/>
      <c r="C577" s="115"/>
      <c r="D577" s="115"/>
      <c r="E577" s="115" t="str">
        <f t="shared" si="18"/>
        <v/>
      </c>
      <c r="F577" s="115" t="str">
        <f t="shared" si="19"/>
        <v/>
      </c>
      <c r="G577" s="114"/>
      <c r="H577" s="134" t="s">
        <v>1995</v>
      </c>
      <c r="I577" s="118">
        <v>10</v>
      </c>
      <c r="J577" s="119" t="s">
        <v>1996</v>
      </c>
      <c r="K577" s="120">
        <v>15</v>
      </c>
      <c r="L577" s="120" t="e">
        <f>#REF!*#REF!</f>
        <v>#REF!</v>
      </c>
      <c r="M577" s="120"/>
      <c r="N577" s="119"/>
      <c r="O577" s="115"/>
      <c r="P577" s="115"/>
    </row>
    <row r="578" spans="1:16" ht="72.5" x14ac:dyDescent="0.35">
      <c r="A578" s="119"/>
      <c r="B578" s="115"/>
      <c r="C578" s="115"/>
      <c r="D578" s="115"/>
      <c r="E578" s="115" t="str">
        <f t="shared" si="18"/>
        <v/>
      </c>
      <c r="F578" s="115" t="str">
        <f t="shared" si="19"/>
        <v/>
      </c>
      <c r="G578" s="114" t="s">
        <v>1815</v>
      </c>
      <c r="H578" s="133" t="s">
        <v>880</v>
      </c>
      <c r="I578" s="118"/>
      <c r="J578" s="119"/>
      <c r="K578" s="120"/>
      <c r="L578" s="120"/>
      <c r="M578" s="120"/>
      <c r="N578" s="119"/>
      <c r="O578" s="115"/>
      <c r="P578" s="115"/>
    </row>
    <row r="579" spans="1:16" ht="409.5" x14ac:dyDescent="0.35">
      <c r="A579" s="119" t="s">
        <v>1558</v>
      </c>
      <c r="B579" s="115"/>
      <c r="C579" s="115"/>
      <c r="D579" s="115"/>
      <c r="E579" s="115" t="str">
        <f t="shared" si="18"/>
        <v/>
      </c>
      <c r="F579" s="115" t="str">
        <f t="shared" si="19"/>
        <v/>
      </c>
      <c r="G579" s="114"/>
      <c r="H579" s="134" t="s">
        <v>1978</v>
      </c>
      <c r="I579" s="118">
        <v>2</v>
      </c>
      <c r="J579" s="119" t="s">
        <v>1575</v>
      </c>
      <c r="K579" s="120">
        <v>24000</v>
      </c>
      <c r="L579" s="120" t="e">
        <f>#REF!*#REF!</f>
        <v>#REF!</v>
      </c>
      <c r="M579" s="120"/>
      <c r="N579" s="119"/>
      <c r="O579" s="115"/>
      <c r="P579" s="115"/>
    </row>
    <row r="580" spans="1:16" ht="140" x14ac:dyDescent="0.35">
      <c r="A580" s="119" t="s">
        <v>1558</v>
      </c>
      <c r="B580" s="115"/>
      <c r="C580" s="115"/>
      <c r="D580" s="115"/>
      <c r="E580" s="115" t="str">
        <f t="shared" si="18"/>
        <v/>
      </c>
      <c r="F580" s="115" t="str">
        <f t="shared" si="19"/>
        <v/>
      </c>
      <c r="G580" s="114"/>
      <c r="H580" s="134" t="s">
        <v>2003</v>
      </c>
      <c r="I580" s="118">
        <v>2</v>
      </c>
      <c r="J580" s="119" t="s">
        <v>1575</v>
      </c>
      <c r="K580" s="120">
        <v>5000</v>
      </c>
      <c r="L580" s="120" t="e">
        <f>#REF!*#REF!</f>
        <v>#REF!</v>
      </c>
      <c r="M580" s="120"/>
      <c r="N580" s="119"/>
      <c r="O580" s="115"/>
      <c r="P580" s="115"/>
    </row>
    <row r="581" spans="1:16" ht="154" x14ac:dyDescent="0.35">
      <c r="A581" s="119" t="s">
        <v>1558</v>
      </c>
      <c r="B581" s="115"/>
      <c r="C581" s="115"/>
      <c r="D581" s="115"/>
      <c r="E581" s="115" t="str">
        <f t="shared" si="18"/>
        <v/>
      </c>
      <c r="F581" s="115" t="str">
        <f t="shared" si="19"/>
        <v/>
      </c>
      <c r="G581" s="114"/>
      <c r="H581" s="134" t="s">
        <v>2004</v>
      </c>
      <c r="I581" s="118">
        <v>1</v>
      </c>
      <c r="J581" s="119" t="s">
        <v>1575</v>
      </c>
      <c r="K581" s="120">
        <v>6000</v>
      </c>
      <c r="L581" s="120" t="e">
        <f>#REF!*#REF!</f>
        <v>#REF!</v>
      </c>
      <c r="M581" s="120"/>
      <c r="N581" s="119"/>
      <c r="O581" s="115"/>
      <c r="P581" s="115"/>
    </row>
    <row r="582" spans="1:16" ht="266" x14ac:dyDescent="0.35">
      <c r="A582" s="119" t="s">
        <v>1558</v>
      </c>
      <c r="B582" s="115"/>
      <c r="C582" s="115"/>
      <c r="D582" s="115"/>
      <c r="E582" s="115" t="str">
        <f t="shared" si="18"/>
        <v/>
      </c>
      <c r="F582" s="115" t="str">
        <f t="shared" si="19"/>
        <v/>
      </c>
      <c r="G582" s="114"/>
      <c r="H582" s="134" t="s">
        <v>2005</v>
      </c>
      <c r="I582" s="118">
        <v>4</v>
      </c>
      <c r="J582" s="119" t="s">
        <v>1575</v>
      </c>
      <c r="K582" s="120">
        <v>8000</v>
      </c>
      <c r="L582" s="120" t="e">
        <f>#REF!*#REF!</f>
        <v>#REF!</v>
      </c>
      <c r="M582" s="120"/>
      <c r="N582" s="119"/>
      <c r="O582" s="115"/>
      <c r="P582" s="115"/>
    </row>
    <row r="583" spans="1:16" ht="126" x14ac:dyDescent="0.35">
      <c r="A583" s="119" t="s">
        <v>1558</v>
      </c>
      <c r="B583" s="115"/>
      <c r="C583" s="115"/>
      <c r="D583" s="115"/>
      <c r="E583" s="115" t="str">
        <f t="shared" si="18"/>
        <v/>
      </c>
      <c r="F583" s="115" t="str">
        <f t="shared" si="19"/>
        <v/>
      </c>
      <c r="G583" s="114"/>
      <c r="H583" s="134" t="s">
        <v>1982</v>
      </c>
      <c r="I583" s="118">
        <v>1</v>
      </c>
      <c r="J583" s="119" t="s">
        <v>1575</v>
      </c>
      <c r="K583" s="120">
        <v>1000</v>
      </c>
      <c r="L583" s="120" t="e">
        <f>#REF!*#REF!</f>
        <v>#REF!</v>
      </c>
      <c r="M583" s="120"/>
      <c r="N583" s="119"/>
      <c r="O583" s="115"/>
      <c r="P583" s="115"/>
    </row>
    <row r="584" spans="1:16" ht="126" x14ac:dyDescent="0.35">
      <c r="A584" s="119" t="s">
        <v>1823</v>
      </c>
      <c r="B584" s="115" t="s">
        <v>1997</v>
      </c>
      <c r="C584" s="115"/>
      <c r="D584" s="115" t="s">
        <v>1997</v>
      </c>
      <c r="E584" s="115" t="str">
        <f t="shared" si="18"/>
        <v>08</v>
      </c>
      <c r="F584" s="115" t="str">
        <f t="shared" si="19"/>
        <v>069</v>
      </c>
      <c r="G584" s="114"/>
      <c r="H584" s="134" t="s">
        <v>1847</v>
      </c>
      <c r="I584" s="118">
        <v>1</v>
      </c>
      <c r="J584" s="119" t="s">
        <v>1575</v>
      </c>
      <c r="K584" s="120">
        <v>258</v>
      </c>
      <c r="L584" s="120" t="e">
        <f>#REF!*#REF!</f>
        <v>#REF!</v>
      </c>
      <c r="M584" s="120"/>
      <c r="N584" s="119"/>
      <c r="O584" s="115"/>
      <c r="P584" s="115"/>
    </row>
    <row r="585" spans="1:16" ht="112" x14ac:dyDescent="0.35">
      <c r="A585" s="119" t="s">
        <v>1558</v>
      </c>
      <c r="B585" s="115"/>
      <c r="C585" s="115"/>
      <c r="D585" s="115"/>
      <c r="E585" s="115" t="str">
        <f t="shared" si="18"/>
        <v/>
      </c>
      <c r="F585" s="115" t="str">
        <f t="shared" si="19"/>
        <v/>
      </c>
      <c r="G585" s="114"/>
      <c r="H585" s="134" t="s">
        <v>1848</v>
      </c>
      <c r="I585" s="118">
        <v>1</v>
      </c>
      <c r="J585" s="119" t="s">
        <v>1575</v>
      </c>
      <c r="K585" s="120">
        <v>1500</v>
      </c>
      <c r="L585" s="120" t="e">
        <f>#REF!*#REF!</f>
        <v>#REF!</v>
      </c>
      <c r="M585" s="120"/>
      <c r="N585" s="119"/>
      <c r="O585" s="115"/>
      <c r="P585" s="115"/>
    </row>
    <row r="586" spans="1:16" ht="126" x14ac:dyDescent="0.35">
      <c r="A586" s="119" t="s">
        <v>1823</v>
      </c>
      <c r="B586" s="115" t="s">
        <v>1849</v>
      </c>
      <c r="C586" s="115"/>
      <c r="D586" s="115" t="s">
        <v>1849</v>
      </c>
      <c r="E586" s="115" t="str">
        <f t="shared" si="18"/>
        <v>08</v>
      </c>
      <c r="F586" s="115" t="str">
        <f t="shared" si="19"/>
        <v>069</v>
      </c>
      <c r="G586" s="114"/>
      <c r="H586" s="134" t="s">
        <v>1983</v>
      </c>
      <c r="I586" s="118">
        <v>1</v>
      </c>
      <c r="J586" s="119" t="s">
        <v>1575</v>
      </c>
      <c r="K586" s="120">
        <v>600</v>
      </c>
      <c r="L586" s="120" t="e">
        <f>#REF!*#REF!</f>
        <v>#REF!</v>
      </c>
      <c r="M586" s="120"/>
      <c r="N586" s="119"/>
      <c r="O586" s="115"/>
      <c r="P586" s="115"/>
    </row>
    <row r="587" spans="1:16" ht="168" x14ac:dyDescent="0.35">
      <c r="A587" s="119" t="s">
        <v>1558</v>
      </c>
      <c r="B587" s="115"/>
      <c r="C587" s="115"/>
      <c r="D587" s="115"/>
      <c r="E587" s="115" t="str">
        <f t="shared" si="18"/>
        <v/>
      </c>
      <c r="F587" s="115" t="str">
        <f t="shared" si="19"/>
        <v/>
      </c>
      <c r="G587" s="114"/>
      <c r="H587" s="134" t="s">
        <v>1984</v>
      </c>
      <c r="I587" s="118">
        <v>2</v>
      </c>
      <c r="J587" s="119" t="s">
        <v>1575</v>
      </c>
      <c r="K587" s="120">
        <v>450</v>
      </c>
      <c r="L587" s="120" t="e">
        <f>#REF!*#REF!</f>
        <v>#REF!</v>
      </c>
      <c r="M587" s="120"/>
      <c r="N587" s="119"/>
      <c r="O587" s="115"/>
      <c r="P587" s="115"/>
    </row>
    <row r="588" spans="1:16" ht="126" x14ac:dyDescent="0.35">
      <c r="A588" s="119" t="s">
        <v>1823</v>
      </c>
      <c r="B588" s="115" t="s">
        <v>1889</v>
      </c>
      <c r="C588" s="115"/>
      <c r="D588" s="115" t="s">
        <v>1889</v>
      </c>
      <c r="E588" s="115" t="str">
        <f t="shared" si="18"/>
        <v>08</v>
      </c>
      <c r="F588" s="115" t="str">
        <f t="shared" si="19"/>
        <v>062</v>
      </c>
      <c r="G588" s="114"/>
      <c r="H588" s="134" t="s">
        <v>1852</v>
      </c>
      <c r="I588" s="118">
        <v>5</v>
      </c>
      <c r="J588" s="119" t="s">
        <v>1575</v>
      </c>
      <c r="K588" s="120">
        <v>78</v>
      </c>
      <c r="L588" s="120" t="e">
        <f>#REF!*#REF!</f>
        <v>#REF!</v>
      </c>
      <c r="M588" s="120"/>
      <c r="N588" s="119"/>
      <c r="O588" s="115"/>
      <c r="P588" s="115"/>
    </row>
    <row r="589" spans="1:16" ht="112" x14ac:dyDescent="0.35">
      <c r="A589" s="119" t="s">
        <v>1558</v>
      </c>
      <c r="B589" s="115"/>
      <c r="C589" s="115"/>
      <c r="D589" s="115"/>
      <c r="E589" s="115" t="str">
        <f t="shared" si="18"/>
        <v/>
      </c>
      <c r="F589" s="115" t="str">
        <f t="shared" si="19"/>
        <v/>
      </c>
      <c r="G589" s="114"/>
      <c r="H589" s="134" t="s">
        <v>1853</v>
      </c>
      <c r="I589" s="118">
        <v>5</v>
      </c>
      <c r="J589" s="119" t="s">
        <v>1575</v>
      </c>
      <c r="K589" s="120">
        <v>160</v>
      </c>
      <c r="L589" s="120" t="e">
        <f>#REF!*#REF!</f>
        <v>#REF!</v>
      </c>
      <c r="M589" s="120"/>
      <c r="N589" s="119"/>
      <c r="O589" s="115"/>
      <c r="P589" s="115"/>
    </row>
    <row r="590" spans="1:16" ht="154" x14ac:dyDescent="0.35">
      <c r="A590" s="119" t="s">
        <v>1558</v>
      </c>
      <c r="B590" s="115"/>
      <c r="C590" s="115"/>
      <c r="D590" s="115"/>
      <c r="E590" s="115" t="str">
        <f t="shared" si="18"/>
        <v/>
      </c>
      <c r="F590" s="115" t="str">
        <f t="shared" si="19"/>
        <v/>
      </c>
      <c r="G590" s="114"/>
      <c r="H590" s="134" t="s">
        <v>1854</v>
      </c>
      <c r="I590" s="118">
        <v>1</v>
      </c>
      <c r="J590" s="119" t="s">
        <v>1575</v>
      </c>
      <c r="K590" s="120">
        <v>45</v>
      </c>
      <c r="L590" s="120" t="e">
        <f>#REF!*#REF!</f>
        <v>#REF!</v>
      </c>
      <c r="M590" s="120"/>
      <c r="N590" s="119"/>
      <c r="O590" s="115"/>
      <c r="P590" s="115"/>
    </row>
    <row r="591" spans="1:16" ht="154" x14ac:dyDescent="0.35">
      <c r="A591" s="119" t="s">
        <v>1558</v>
      </c>
      <c r="B591" s="115"/>
      <c r="C591" s="115"/>
      <c r="D591" s="115"/>
      <c r="E591" s="115" t="str">
        <f t="shared" si="18"/>
        <v/>
      </c>
      <c r="F591" s="115" t="str">
        <f t="shared" si="19"/>
        <v/>
      </c>
      <c r="G591" s="114"/>
      <c r="H591" s="134" t="s">
        <v>1985</v>
      </c>
      <c r="I591" s="118">
        <v>1</v>
      </c>
      <c r="J591" s="119" t="s">
        <v>1575</v>
      </c>
      <c r="K591" s="120">
        <v>50</v>
      </c>
      <c r="L591" s="120" t="e">
        <f>#REF!*#REF!</f>
        <v>#REF!</v>
      </c>
      <c r="M591" s="120"/>
      <c r="N591" s="119"/>
      <c r="O591" s="115"/>
      <c r="P591" s="115"/>
    </row>
    <row r="592" spans="1:16" ht="126" x14ac:dyDescent="0.35">
      <c r="A592" s="119" t="s">
        <v>1823</v>
      </c>
      <c r="B592" s="115" t="s">
        <v>1986</v>
      </c>
      <c r="C592" s="115"/>
      <c r="D592" s="115" t="s">
        <v>1986</v>
      </c>
      <c r="E592" s="115" t="str">
        <f t="shared" si="18"/>
        <v>08</v>
      </c>
      <c r="F592" s="115" t="str">
        <f t="shared" si="19"/>
        <v>062</v>
      </c>
      <c r="G592" s="114"/>
      <c r="H592" s="134" t="s">
        <v>1987</v>
      </c>
      <c r="I592" s="118">
        <v>5</v>
      </c>
      <c r="J592" s="119" t="s">
        <v>1575</v>
      </c>
      <c r="K592" s="120">
        <v>174</v>
      </c>
      <c r="L592" s="120" t="e">
        <f>#REF!*#REF!</f>
        <v>#REF!</v>
      </c>
      <c r="M592" s="120"/>
      <c r="N592" s="119"/>
      <c r="O592" s="115"/>
      <c r="P592" s="115"/>
    </row>
    <row r="593" spans="1:16" ht="126" x14ac:dyDescent="0.35">
      <c r="A593" s="119" t="s">
        <v>1823</v>
      </c>
      <c r="B593" s="115" t="s">
        <v>1988</v>
      </c>
      <c r="C593" s="115"/>
      <c r="D593" s="115" t="s">
        <v>1988</v>
      </c>
      <c r="E593" s="115" t="str">
        <f t="shared" si="18"/>
        <v>08</v>
      </c>
      <c r="F593" s="115" t="str">
        <f t="shared" si="19"/>
        <v>062</v>
      </c>
      <c r="G593" s="114"/>
      <c r="H593" s="134" t="s">
        <v>1989</v>
      </c>
      <c r="I593" s="118">
        <v>15</v>
      </c>
      <c r="J593" s="119" t="s">
        <v>1575</v>
      </c>
      <c r="K593" s="120">
        <v>183</v>
      </c>
      <c r="L593" s="120" t="e">
        <f>#REF!*#REF!</f>
        <v>#REF!</v>
      </c>
      <c r="M593" s="120"/>
      <c r="N593" s="119"/>
      <c r="O593" s="115"/>
      <c r="P593" s="115"/>
    </row>
    <row r="594" spans="1:16" ht="154" x14ac:dyDescent="0.35">
      <c r="A594" s="119" t="s">
        <v>1558</v>
      </c>
      <c r="B594" s="115"/>
      <c r="C594" s="115"/>
      <c r="D594" s="115"/>
      <c r="E594" s="115" t="str">
        <f t="shared" si="18"/>
        <v/>
      </c>
      <c r="F594" s="115" t="str">
        <f t="shared" si="19"/>
        <v/>
      </c>
      <c r="G594" s="114"/>
      <c r="H594" s="134" t="s">
        <v>2000</v>
      </c>
      <c r="I594" s="118">
        <v>4</v>
      </c>
      <c r="J594" s="119" t="s">
        <v>1575</v>
      </c>
      <c r="K594" s="120">
        <v>80</v>
      </c>
      <c r="L594" s="120" t="e">
        <f>#REF!*#REF!</f>
        <v>#REF!</v>
      </c>
      <c r="M594" s="120"/>
      <c r="N594" s="119"/>
      <c r="O594" s="115"/>
      <c r="P594" s="115"/>
    </row>
    <row r="595" spans="1:16" ht="182" x14ac:dyDescent="0.35">
      <c r="A595" s="119" t="s">
        <v>1558</v>
      </c>
      <c r="B595" s="115"/>
      <c r="C595" s="115"/>
      <c r="D595" s="115"/>
      <c r="E595" s="115" t="str">
        <f t="shared" si="18"/>
        <v/>
      </c>
      <c r="F595" s="115" t="str">
        <f t="shared" si="19"/>
        <v/>
      </c>
      <c r="G595" s="114"/>
      <c r="H595" s="134" t="s">
        <v>2006</v>
      </c>
      <c r="I595" s="118">
        <v>10</v>
      </c>
      <c r="J595" s="119" t="s">
        <v>1575</v>
      </c>
      <c r="K595" s="120">
        <v>280</v>
      </c>
      <c r="L595" s="120" t="e">
        <f>#REF!*#REF!</f>
        <v>#REF!</v>
      </c>
      <c r="M595" s="120"/>
      <c r="N595" s="119"/>
      <c r="O595" s="115"/>
      <c r="P595" s="115"/>
    </row>
    <row r="596" spans="1:16" ht="70" x14ac:dyDescent="0.35">
      <c r="A596" s="119" t="s">
        <v>1558</v>
      </c>
      <c r="B596" s="115"/>
      <c r="C596" s="115"/>
      <c r="D596" s="115"/>
      <c r="E596" s="115" t="str">
        <f t="shared" si="18"/>
        <v/>
      </c>
      <c r="F596" s="115" t="str">
        <f t="shared" si="19"/>
        <v/>
      </c>
      <c r="G596" s="114"/>
      <c r="H596" s="134" t="s">
        <v>1994</v>
      </c>
      <c r="I596" s="118">
        <v>5</v>
      </c>
      <c r="J596" s="119" t="s">
        <v>1575</v>
      </c>
      <c r="K596" s="120">
        <v>16</v>
      </c>
      <c r="L596" s="120" t="e">
        <f>#REF!*#REF!</f>
        <v>#REF!</v>
      </c>
      <c r="M596" s="120"/>
      <c r="N596" s="119"/>
      <c r="O596" s="115"/>
      <c r="P596" s="115"/>
    </row>
    <row r="597" spans="1:16" ht="84" x14ac:dyDescent="0.35">
      <c r="A597" s="119" t="s">
        <v>1558</v>
      </c>
      <c r="B597" s="115"/>
      <c r="C597" s="115"/>
      <c r="D597" s="115"/>
      <c r="E597" s="115" t="str">
        <f t="shared" si="18"/>
        <v/>
      </c>
      <c r="F597" s="115" t="str">
        <f t="shared" si="19"/>
        <v/>
      </c>
      <c r="G597" s="114"/>
      <c r="H597" s="134" t="s">
        <v>1995</v>
      </c>
      <c r="I597" s="118">
        <v>10</v>
      </c>
      <c r="J597" s="119" t="s">
        <v>1996</v>
      </c>
      <c r="K597" s="120">
        <v>15</v>
      </c>
      <c r="L597" s="120" t="e">
        <f>#REF!*#REF!</f>
        <v>#REF!</v>
      </c>
      <c r="M597" s="120"/>
      <c r="N597" s="119"/>
      <c r="O597" s="115"/>
      <c r="P597" s="115"/>
    </row>
    <row r="598" spans="1:16" ht="29" x14ac:dyDescent="0.35">
      <c r="A598" s="119"/>
      <c r="B598" s="115"/>
      <c r="C598" s="115"/>
      <c r="D598" s="115"/>
      <c r="E598" s="115" t="str">
        <f t="shared" si="18"/>
        <v/>
      </c>
      <c r="F598" s="115" t="str">
        <f t="shared" si="19"/>
        <v/>
      </c>
      <c r="G598" s="114" t="s">
        <v>1970</v>
      </c>
      <c r="H598" s="133" t="s">
        <v>881</v>
      </c>
      <c r="I598" s="118"/>
      <c r="J598" s="119"/>
      <c r="K598" s="120"/>
      <c r="L598" s="120"/>
      <c r="M598" s="120"/>
      <c r="N598" s="119"/>
      <c r="O598" s="115"/>
      <c r="P598" s="115"/>
    </row>
    <row r="599" spans="1:16" ht="409.5" x14ac:dyDescent="0.35">
      <c r="A599" s="119" t="s">
        <v>1558</v>
      </c>
      <c r="B599" s="115"/>
      <c r="C599" s="115"/>
      <c r="D599" s="115"/>
      <c r="E599" s="115" t="str">
        <f t="shared" ref="E599:E662" si="20">LEFT(D599, 2)</f>
        <v/>
      </c>
      <c r="F599" s="115" t="str">
        <f t="shared" ref="F599:F662" si="21">MID(D599, 4, 3)</f>
        <v/>
      </c>
      <c r="G599" s="114"/>
      <c r="H599" s="134" t="s">
        <v>1978</v>
      </c>
      <c r="I599" s="118">
        <v>2</v>
      </c>
      <c r="J599" s="119" t="s">
        <v>1575</v>
      </c>
      <c r="K599" s="120">
        <v>25000</v>
      </c>
      <c r="L599" s="120" t="e">
        <f>#REF!*#REF!</f>
        <v>#REF!</v>
      </c>
      <c r="M599" s="120"/>
      <c r="N599" s="119"/>
      <c r="O599" s="115"/>
      <c r="P599" s="115"/>
    </row>
    <row r="600" spans="1:16" ht="409.5" x14ac:dyDescent="0.35">
      <c r="A600" s="119" t="s">
        <v>1558</v>
      </c>
      <c r="B600" s="115"/>
      <c r="C600" s="115"/>
      <c r="D600" s="115"/>
      <c r="E600" s="115" t="str">
        <f t="shared" si="20"/>
        <v/>
      </c>
      <c r="F600" s="115" t="str">
        <f t="shared" si="21"/>
        <v/>
      </c>
      <c r="G600" s="114"/>
      <c r="H600" s="134" t="s">
        <v>2007</v>
      </c>
      <c r="I600" s="118">
        <v>1</v>
      </c>
      <c r="J600" s="119" t="s">
        <v>1575</v>
      </c>
      <c r="K600" s="120">
        <v>110000</v>
      </c>
      <c r="L600" s="120" t="e">
        <f>#REF!*#REF!</f>
        <v>#REF!</v>
      </c>
      <c r="M600" s="120"/>
      <c r="N600" s="119"/>
      <c r="O600" s="115"/>
      <c r="P600" s="115"/>
    </row>
    <row r="601" spans="1:16" ht="409.5" x14ac:dyDescent="0.35">
      <c r="A601" s="119" t="s">
        <v>1558</v>
      </c>
      <c r="B601" s="115"/>
      <c r="C601" s="115"/>
      <c r="D601" s="115"/>
      <c r="E601" s="115" t="str">
        <f t="shared" si="20"/>
        <v/>
      </c>
      <c r="F601" s="115" t="str">
        <f t="shared" si="21"/>
        <v/>
      </c>
      <c r="G601" s="114"/>
      <c r="H601" s="134" t="s">
        <v>2008</v>
      </c>
      <c r="I601" s="118">
        <v>1</v>
      </c>
      <c r="J601" s="119" t="s">
        <v>1575</v>
      </c>
      <c r="K601" s="120">
        <v>40000</v>
      </c>
      <c r="L601" s="120" t="e">
        <f>#REF!*#REF!</f>
        <v>#REF!</v>
      </c>
      <c r="M601" s="120"/>
      <c r="N601" s="119"/>
      <c r="O601" s="115"/>
      <c r="P601" s="115"/>
    </row>
    <row r="602" spans="1:16" ht="409.5" x14ac:dyDescent="0.35">
      <c r="A602" s="119" t="s">
        <v>1558</v>
      </c>
      <c r="B602" s="115"/>
      <c r="C602" s="115"/>
      <c r="D602" s="115"/>
      <c r="E602" s="115" t="str">
        <f t="shared" si="20"/>
        <v/>
      </c>
      <c r="F602" s="115" t="str">
        <f t="shared" si="21"/>
        <v/>
      </c>
      <c r="G602" s="114"/>
      <c r="H602" s="134" t="s">
        <v>2009</v>
      </c>
      <c r="I602" s="118">
        <v>1</v>
      </c>
      <c r="J602" s="119" t="s">
        <v>1575</v>
      </c>
      <c r="K602" s="120">
        <v>80000</v>
      </c>
      <c r="L602" s="120" t="e">
        <f>#REF!*#REF!</f>
        <v>#REF!</v>
      </c>
      <c r="M602" s="120"/>
      <c r="N602" s="119"/>
      <c r="O602" s="115"/>
      <c r="P602" s="115"/>
    </row>
    <row r="603" spans="1:16" ht="336" x14ac:dyDescent="0.35">
      <c r="A603" s="119" t="s">
        <v>1558</v>
      </c>
      <c r="B603" s="115"/>
      <c r="C603" s="115"/>
      <c r="D603" s="115"/>
      <c r="E603" s="115" t="str">
        <f t="shared" si="20"/>
        <v/>
      </c>
      <c r="F603" s="115" t="str">
        <f t="shared" si="21"/>
        <v/>
      </c>
      <c r="G603" s="114"/>
      <c r="H603" s="134" t="s">
        <v>2010</v>
      </c>
      <c r="I603" s="118">
        <v>1</v>
      </c>
      <c r="J603" s="119" t="s">
        <v>1575</v>
      </c>
      <c r="K603" s="120">
        <v>24000</v>
      </c>
      <c r="L603" s="120" t="e">
        <f>#REF!*#REF!</f>
        <v>#REF!</v>
      </c>
      <c r="M603" s="120"/>
      <c r="N603" s="119"/>
      <c r="O603" s="115"/>
      <c r="P603" s="115"/>
    </row>
    <row r="604" spans="1:16" ht="168" x14ac:dyDescent="0.35">
      <c r="A604" s="119" t="s">
        <v>1558</v>
      </c>
      <c r="B604" s="115"/>
      <c r="C604" s="115"/>
      <c r="D604" s="115"/>
      <c r="E604" s="115" t="str">
        <f t="shared" si="20"/>
        <v/>
      </c>
      <c r="F604" s="115" t="str">
        <f t="shared" si="21"/>
        <v/>
      </c>
      <c r="G604" s="114"/>
      <c r="H604" s="134" t="s">
        <v>2011</v>
      </c>
      <c r="I604" s="118">
        <v>1</v>
      </c>
      <c r="J604" s="119" t="s">
        <v>1575</v>
      </c>
      <c r="K604" s="120">
        <v>6000</v>
      </c>
      <c r="L604" s="120" t="e">
        <f>#REF!*#REF!</f>
        <v>#REF!</v>
      </c>
      <c r="M604" s="120"/>
      <c r="N604" s="119"/>
      <c r="O604" s="115"/>
      <c r="P604" s="115"/>
    </row>
    <row r="605" spans="1:16" ht="266" x14ac:dyDescent="0.35">
      <c r="A605" s="119" t="s">
        <v>1558</v>
      </c>
      <c r="B605" s="115"/>
      <c r="C605" s="115"/>
      <c r="D605" s="115"/>
      <c r="E605" s="115" t="str">
        <f t="shared" si="20"/>
        <v/>
      </c>
      <c r="F605" s="115" t="str">
        <f t="shared" si="21"/>
        <v/>
      </c>
      <c r="G605" s="114"/>
      <c r="H605" s="134" t="s">
        <v>2012</v>
      </c>
      <c r="I605" s="118">
        <v>2</v>
      </c>
      <c r="J605" s="119" t="s">
        <v>1575</v>
      </c>
      <c r="K605" s="120">
        <v>70000</v>
      </c>
      <c r="L605" s="120" t="e">
        <f>#REF!*#REF!</f>
        <v>#REF!</v>
      </c>
      <c r="M605" s="120"/>
      <c r="N605" s="119"/>
      <c r="O605" s="115"/>
      <c r="P605" s="115"/>
    </row>
    <row r="606" spans="1:16" ht="409.5" x14ac:dyDescent="0.35">
      <c r="A606" s="119" t="s">
        <v>1558</v>
      </c>
      <c r="B606" s="115"/>
      <c r="C606" s="115"/>
      <c r="D606" s="115"/>
      <c r="E606" s="115" t="str">
        <f t="shared" si="20"/>
        <v/>
      </c>
      <c r="F606" s="115" t="str">
        <f t="shared" si="21"/>
        <v/>
      </c>
      <c r="G606" s="114"/>
      <c r="H606" s="134" t="s">
        <v>2013</v>
      </c>
      <c r="I606" s="118">
        <v>1</v>
      </c>
      <c r="J606" s="119" t="s">
        <v>1575</v>
      </c>
      <c r="K606" s="120">
        <v>60000</v>
      </c>
      <c r="L606" s="120" t="e">
        <f>#REF!*#REF!</f>
        <v>#REF!</v>
      </c>
      <c r="M606" s="120"/>
      <c r="N606" s="119"/>
      <c r="O606" s="115"/>
      <c r="P606" s="115"/>
    </row>
    <row r="607" spans="1:16" ht="98" x14ac:dyDescent="0.35">
      <c r="A607" s="119" t="s">
        <v>1558</v>
      </c>
      <c r="B607" s="115"/>
      <c r="C607" s="115"/>
      <c r="D607" s="115"/>
      <c r="E607" s="115" t="str">
        <f t="shared" si="20"/>
        <v/>
      </c>
      <c r="F607" s="115" t="str">
        <f t="shared" si="21"/>
        <v/>
      </c>
      <c r="G607" s="114"/>
      <c r="H607" s="134" t="s">
        <v>2014</v>
      </c>
      <c r="I607" s="118">
        <v>1</v>
      </c>
      <c r="J607" s="119" t="s">
        <v>1575</v>
      </c>
      <c r="K607" s="120">
        <v>5000</v>
      </c>
      <c r="L607" s="120" t="e">
        <f>#REF!*#REF!</f>
        <v>#REF!</v>
      </c>
      <c r="M607" s="120"/>
      <c r="N607" s="119"/>
      <c r="O607" s="115"/>
      <c r="P607" s="115"/>
    </row>
    <row r="608" spans="1:16" ht="98" x14ac:dyDescent="0.35">
      <c r="A608" s="119" t="s">
        <v>1558</v>
      </c>
      <c r="B608" s="115"/>
      <c r="C608" s="115"/>
      <c r="D608" s="115"/>
      <c r="E608" s="115" t="str">
        <f t="shared" si="20"/>
        <v/>
      </c>
      <c r="F608" s="115" t="str">
        <f t="shared" si="21"/>
        <v/>
      </c>
      <c r="G608" s="114"/>
      <c r="H608" s="134" t="s">
        <v>2015</v>
      </c>
      <c r="I608" s="118">
        <v>1</v>
      </c>
      <c r="J608" s="119" t="s">
        <v>1575</v>
      </c>
      <c r="K608" s="120">
        <v>10000</v>
      </c>
      <c r="L608" s="120" t="e">
        <f>#REF!*#REF!</f>
        <v>#REF!</v>
      </c>
      <c r="M608" s="120"/>
      <c r="N608" s="119"/>
      <c r="O608" s="115"/>
      <c r="P608" s="115"/>
    </row>
    <row r="609" spans="1:16" ht="98" x14ac:dyDescent="0.35">
      <c r="A609" s="119" t="s">
        <v>1558</v>
      </c>
      <c r="B609" s="115"/>
      <c r="C609" s="115"/>
      <c r="D609" s="115"/>
      <c r="E609" s="115" t="str">
        <f t="shared" si="20"/>
        <v/>
      </c>
      <c r="F609" s="115" t="str">
        <f t="shared" si="21"/>
        <v/>
      </c>
      <c r="G609" s="114"/>
      <c r="H609" s="134" t="s">
        <v>2016</v>
      </c>
      <c r="I609" s="118">
        <v>1</v>
      </c>
      <c r="J609" s="119" t="s">
        <v>1575</v>
      </c>
      <c r="K609" s="120">
        <v>6000</v>
      </c>
      <c r="L609" s="120" t="e">
        <f>#REF!*#REF!</f>
        <v>#REF!</v>
      </c>
      <c r="M609" s="120"/>
      <c r="N609" s="119"/>
      <c r="O609" s="115"/>
      <c r="P609" s="115"/>
    </row>
    <row r="610" spans="1:16" ht="112" x14ac:dyDescent="0.35">
      <c r="A610" s="119" t="s">
        <v>1558</v>
      </c>
      <c r="B610" s="115"/>
      <c r="C610" s="115"/>
      <c r="D610" s="115"/>
      <c r="E610" s="115" t="str">
        <f t="shared" si="20"/>
        <v/>
      </c>
      <c r="F610" s="115" t="str">
        <f t="shared" si="21"/>
        <v/>
      </c>
      <c r="G610" s="114"/>
      <c r="H610" s="134" t="s">
        <v>2017</v>
      </c>
      <c r="I610" s="118">
        <v>1</v>
      </c>
      <c r="J610" s="119" t="s">
        <v>1575</v>
      </c>
      <c r="K610" s="120">
        <v>8000</v>
      </c>
      <c r="L610" s="120" t="e">
        <f>#REF!*#REF!</f>
        <v>#REF!</v>
      </c>
      <c r="M610" s="120"/>
      <c r="N610" s="119"/>
      <c r="O610" s="115"/>
      <c r="P610" s="115"/>
    </row>
    <row r="611" spans="1:16" ht="112" x14ac:dyDescent="0.35">
      <c r="A611" s="119" t="s">
        <v>1558</v>
      </c>
      <c r="B611" s="115"/>
      <c r="C611" s="115"/>
      <c r="D611" s="115"/>
      <c r="E611" s="115" t="str">
        <f t="shared" si="20"/>
        <v/>
      </c>
      <c r="F611" s="115" t="str">
        <f t="shared" si="21"/>
        <v/>
      </c>
      <c r="G611" s="114"/>
      <c r="H611" s="134" t="s">
        <v>2018</v>
      </c>
      <c r="I611" s="118">
        <v>1</v>
      </c>
      <c r="J611" s="119" t="s">
        <v>1575</v>
      </c>
      <c r="K611" s="120">
        <v>8000</v>
      </c>
      <c r="L611" s="120" t="e">
        <f>#REF!*#REF!</f>
        <v>#REF!</v>
      </c>
      <c r="M611" s="120"/>
      <c r="N611" s="119"/>
      <c r="O611" s="115"/>
      <c r="P611" s="115"/>
    </row>
    <row r="612" spans="1:16" ht="112" x14ac:dyDescent="0.35">
      <c r="A612" s="119" t="s">
        <v>1558</v>
      </c>
      <c r="B612" s="115"/>
      <c r="C612" s="115"/>
      <c r="D612" s="115"/>
      <c r="E612" s="115" t="str">
        <f t="shared" si="20"/>
        <v/>
      </c>
      <c r="F612" s="115" t="str">
        <f t="shared" si="21"/>
        <v/>
      </c>
      <c r="G612" s="114"/>
      <c r="H612" s="134" t="s">
        <v>2019</v>
      </c>
      <c r="I612" s="118">
        <v>1</v>
      </c>
      <c r="J612" s="119" t="s">
        <v>1575</v>
      </c>
      <c r="K612" s="120">
        <v>6000</v>
      </c>
      <c r="L612" s="120" t="e">
        <f>#REF!*#REF!</f>
        <v>#REF!</v>
      </c>
      <c r="M612" s="120"/>
      <c r="N612" s="119"/>
      <c r="O612" s="115"/>
      <c r="P612" s="115"/>
    </row>
    <row r="613" spans="1:16" ht="70" x14ac:dyDescent="0.35">
      <c r="A613" s="119" t="s">
        <v>1558</v>
      </c>
      <c r="B613" s="115"/>
      <c r="C613" s="115"/>
      <c r="D613" s="115"/>
      <c r="E613" s="115" t="str">
        <f t="shared" si="20"/>
        <v/>
      </c>
      <c r="F613" s="115" t="str">
        <f t="shared" si="21"/>
        <v/>
      </c>
      <c r="G613" s="114"/>
      <c r="H613" s="134" t="s">
        <v>2020</v>
      </c>
      <c r="I613" s="118">
        <v>1</v>
      </c>
      <c r="J613" s="119" t="s">
        <v>1575</v>
      </c>
      <c r="K613" s="120">
        <v>12000</v>
      </c>
      <c r="L613" s="120" t="e">
        <f>#REF!*#REF!</f>
        <v>#REF!</v>
      </c>
      <c r="M613" s="120"/>
      <c r="N613" s="119"/>
      <c r="O613" s="115"/>
      <c r="P613" s="115"/>
    </row>
    <row r="614" spans="1:16" ht="84" x14ac:dyDescent="0.35">
      <c r="A614" s="119" t="s">
        <v>1558</v>
      </c>
      <c r="B614" s="115"/>
      <c r="C614" s="115"/>
      <c r="D614" s="115"/>
      <c r="E614" s="115" t="str">
        <f t="shared" si="20"/>
        <v/>
      </c>
      <c r="F614" s="115" t="str">
        <f t="shared" si="21"/>
        <v/>
      </c>
      <c r="G614" s="114"/>
      <c r="H614" s="134" t="s">
        <v>2021</v>
      </c>
      <c r="I614" s="118">
        <v>1</v>
      </c>
      <c r="J614" s="119" t="s">
        <v>1575</v>
      </c>
      <c r="K614" s="120">
        <v>12000</v>
      </c>
      <c r="L614" s="120" t="e">
        <f>#REF!*#REF!</f>
        <v>#REF!</v>
      </c>
      <c r="M614" s="120"/>
      <c r="N614" s="119"/>
      <c r="O614" s="115"/>
      <c r="P614" s="115"/>
    </row>
    <row r="615" spans="1:16" ht="84" x14ac:dyDescent="0.35">
      <c r="A615" s="119" t="s">
        <v>1558</v>
      </c>
      <c r="B615" s="115"/>
      <c r="C615" s="115"/>
      <c r="D615" s="115"/>
      <c r="E615" s="115" t="str">
        <f t="shared" si="20"/>
        <v/>
      </c>
      <c r="F615" s="115" t="str">
        <f t="shared" si="21"/>
        <v/>
      </c>
      <c r="G615" s="114"/>
      <c r="H615" s="134" t="s">
        <v>2022</v>
      </c>
      <c r="I615" s="118">
        <v>1</v>
      </c>
      <c r="J615" s="119" t="s">
        <v>1575</v>
      </c>
      <c r="K615" s="120">
        <v>15000</v>
      </c>
      <c r="L615" s="120" t="e">
        <f>#REF!*#REF!</f>
        <v>#REF!</v>
      </c>
      <c r="M615" s="120"/>
      <c r="N615" s="119"/>
      <c r="O615" s="115"/>
      <c r="P615" s="115"/>
    </row>
    <row r="616" spans="1:16" ht="70" x14ac:dyDescent="0.35">
      <c r="A616" s="119" t="s">
        <v>1558</v>
      </c>
      <c r="B616" s="115"/>
      <c r="C616" s="115"/>
      <c r="D616" s="115"/>
      <c r="E616" s="115" t="str">
        <f t="shared" si="20"/>
        <v/>
      </c>
      <c r="F616" s="115" t="str">
        <f t="shared" si="21"/>
        <v/>
      </c>
      <c r="G616" s="114"/>
      <c r="H616" s="134" t="s">
        <v>1994</v>
      </c>
      <c r="I616" s="118">
        <v>5</v>
      </c>
      <c r="J616" s="119" t="s">
        <v>1575</v>
      </c>
      <c r="K616" s="120">
        <v>100</v>
      </c>
      <c r="L616" s="120" t="e">
        <f>#REF!*#REF!</f>
        <v>#REF!</v>
      </c>
      <c r="M616" s="120"/>
      <c r="N616" s="119"/>
      <c r="O616" s="115"/>
      <c r="P616" s="115"/>
    </row>
    <row r="617" spans="1:16" ht="84" x14ac:dyDescent="0.35">
      <c r="A617" s="119" t="s">
        <v>1558</v>
      </c>
      <c r="B617" s="115"/>
      <c r="C617" s="115"/>
      <c r="D617" s="115"/>
      <c r="E617" s="115" t="str">
        <f t="shared" si="20"/>
        <v/>
      </c>
      <c r="F617" s="115" t="str">
        <f t="shared" si="21"/>
        <v/>
      </c>
      <c r="G617" s="114"/>
      <c r="H617" s="134" t="s">
        <v>1995</v>
      </c>
      <c r="I617" s="118">
        <v>10</v>
      </c>
      <c r="J617" s="119" t="s">
        <v>1996</v>
      </c>
      <c r="K617" s="120">
        <v>15</v>
      </c>
      <c r="L617" s="120" t="e">
        <f>#REF!*#REF!</f>
        <v>#REF!</v>
      </c>
      <c r="M617" s="120"/>
      <c r="N617" s="119"/>
      <c r="O617" s="115"/>
      <c r="P617" s="115"/>
    </row>
    <row r="618" spans="1:16" ht="29" x14ac:dyDescent="0.35">
      <c r="A618" s="119"/>
      <c r="B618" s="115"/>
      <c r="C618" s="115"/>
      <c r="D618" s="115"/>
      <c r="E618" s="115" t="str">
        <f t="shared" si="20"/>
        <v/>
      </c>
      <c r="F618" s="115" t="str">
        <f t="shared" si="21"/>
        <v/>
      </c>
      <c r="G618" s="114" t="s">
        <v>1970</v>
      </c>
      <c r="H618" s="133" t="s">
        <v>1621</v>
      </c>
      <c r="I618" s="118"/>
      <c r="J618" s="119"/>
      <c r="K618" s="120"/>
      <c r="L618" s="120"/>
      <c r="M618" s="120"/>
      <c r="N618" s="119"/>
      <c r="O618" s="115"/>
      <c r="P618" s="115"/>
    </row>
    <row r="619" spans="1:16" ht="196" x14ac:dyDescent="0.35">
      <c r="A619" s="119" t="s">
        <v>1558</v>
      </c>
      <c r="B619" s="115"/>
      <c r="C619" s="115"/>
      <c r="D619" s="115"/>
      <c r="E619" s="115" t="str">
        <f t="shared" si="20"/>
        <v/>
      </c>
      <c r="F619" s="115" t="str">
        <f t="shared" si="21"/>
        <v/>
      </c>
      <c r="G619" s="114"/>
      <c r="H619" s="134" t="s">
        <v>2023</v>
      </c>
      <c r="I619" s="118">
        <v>4</v>
      </c>
      <c r="J619" s="119" t="s">
        <v>1575</v>
      </c>
      <c r="K619" s="120">
        <v>60000</v>
      </c>
      <c r="L619" s="120" t="e">
        <f>#REF!*#REF!</f>
        <v>#REF!</v>
      </c>
      <c r="M619" s="120"/>
      <c r="N619" s="119"/>
      <c r="O619" s="115"/>
      <c r="P619" s="115"/>
    </row>
    <row r="620" spans="1:16" ht="210" x14ac:dyDescent="0.35">
      <c r="A620" s="119" t="s">
        <v>1558</v>
      </c>
      <c r="B620" s="115"/>
      <c r="C620" s="115"/>
      <c r="D620" s="115"/>
      <c r="E620" s="115" t="str">
        <f t="shared" si="20"/>
        <v/>
      </c>
      <c r="F620" s="115" t="str">
        <f t="shared" si="21"/>
        <v/>
      </c>
      <c r="G620" s="114"/>
      <c r="H620" s="134" t="s">
        <v>2024</v>
      </c>
      <c r="I620" s="118">
        <v>2</v>
      </c>
      <c r="J620" s="119" t="s">
        <v>1575</v>
      </c>
      <c r="K620" s="120">
        <v>60000</v>
      </c>
      <c r="L620" s="120" t="e">
        <f>#REF!*#REF!</f>
        <v>#REF!</v>
      </c>
      <c r="M620" s="120"/>
      <c r="N620" s="119"/>
      <c r="O620" s="115"/>
      <c r="P620" s="115"/>
    </row>
    <row r="621" spans="1:16" ht="168" x14ac:dyDescent="0.35">
      <c r="A621" s="119" t="s">
        <v>1558</v>
      </c>
      <c r="B621" s="115"/>
      <c r="C621" s="115"/>
      <c r="D621" s="115"/>
      <c r="E621" s="115" t="str">
        <f t="shared" si="20"/>
        <v/>
      </c>
      <c r="F621" s="115" t="str">
        <f t="shared" si="21"/>
        <v/>
      </c>
      <c r="G621" s="114"/>
      <c r="H621" s="134" t="s">
        <v>2025</v>
      </c>
      <c r="I621" s="118">
        <v>1</v>
      </c>
      <c r="J621" s="119" t="s">
        <v>1575</v>
      </c>
      <c r="K621" s="120">
        <v>200000</v>
      </c>
      <c r="L621" s="120" t="e">
        <f>#REF!*#REF!</f>
        <v>#REF!</v>
      </c>
      <c r="M621" s="120"/>
      <c r="N621" s="119"/>
      <c r="O621" s="115"/>
      <c r="P621" s="115"/>
    </row>
    <row r="622" spans="1:16" ht="196" x14ac:dyDescent="0.35">
      <c r="A622" s="119" t="s">
        <v>1558</v>
      </c>
      <c r="B622" s="115"/>
      <c r="C622" s="115"/>
      <c r="D622" s="115"/>
      <c r="E622" s="115" t="str">
        <f t="shared" si="20"/>
        <v/>
      </c>
      <c r="F622" s="115" t="str">
        <f t="shared" si="21"/>
        <v/>
      </c>
      <c r="G622" s="114"/>
      <c r="H622" s="134" t="s">
        <v>2026</v>
      </c>
      <c r="I622" s="118">
        <v>2</v>
      </c>
      <c r="J622" s="119" t="s">
        <v>1575</v>
      </c>
      <c r="K622" s="120">
        <v>8000</v>
      </c>
      <c r="L622" s="120" t="e">
        <f>#REF!*#REF!</f>
        <v>#REF!</v>
      </c>
      <c r="M622" s="120"/>
      <c r="N622" s="119"/>
      <c r="O622" s="115"/>
      <c r="P622" s="115"/>
    </row>
    <row r="623" spans="1:16" ht="196" x14ac:dyDescent="0.35">
      <c r="A623" s="119" t="s">
        <v>1558</v>
      </c>
      <c r="B623" s="115"/>
      <c r="C623" s="115"/>
      <c r="D623" s="115"/>
      <c r="E623" s="115" t="str">
        <f t="shared" si="20"/>
        <v/>
      </c>
      <c r="F623" s="115" t="str">
        <f t="shared" si="21"/>
        <v/>
      </c>
      <c r="G623" s="114"/>
      <c r="H623" s="134" t="s">
        <v>2027</v>
      </c>
      <c r="I623" s="118">
        <v>2</v>
      </c>
      <c r="J623" s="119" t="s">
        <v>1575</v>
      </c>
      <c r="K623" s="120">
        <v>8000</v>
      </c>
      <c r="L623" s="120" t="e">
        <f>#REF!*#REF!</f>
        <v>#REF!</v>
      </c>
      <c r="M623" s="120"/>
      <c r="N623" s="119"/>
      <c r="O623" s="115"/>
      <c r="P623" s="115"/>
    </row>
    <row r="624" spans="1:16" ht="196" x14ac:dyDescent="0.35">
      <c r="A624" s="119" t="s">
        <v>1558</v>
      </c>
      <c r="B624" s="115"/>
      <c r="C624" s="115"/>
      <c r="D624" s="115"/>
      <c r="E624" s="115" t="str">
        <f t="shared" si="20"/>
        <v/>
      </c>
      <c r="F624" s="115" t="str">
        <f t="shared" si="21"/>
        <v/>
      </c>
      <c r="G624" s="114"/>
      <c r="H624" s="134" t="s">
        <v>2028</v>
      </c>
      <c r="I624" s="118">
        <v>28</v>
      </c>
      <c r="J624" s="119" t="s">
        <v>1575</v>
      </c>
      <c r="K624" s="120">
        <v>8000</v>
      </c>
      <c r="L624" s="120" t="e">
        <f>#REF!*#REF!</f>
        <v>#REF!</v>
      </c>
      <c r="M624" s="120"/>
      <c r="N624" s="119"/>
      <c r="O624" s="115"/>
      <c r="P624" s="115"/>
    </row>
    <row r="625" spans="1:16" ht="294" x14ac:dyDescent="0.35">
      <c r="A625" s="119" t="s">
        <v>1558</v>
      </c>
      <c r="B625" s="115"/>
      <c r="C625" s="115"/>
      <c r="D625" s="115"/>
      <c r="E625" s="115" t="str">
        <f>LEFT(D625, 2)</f>
        <v/>
      </c>
      <c r="F625" s="115" t="str">
        <f>MID(D625, 4, 3)</f>
        <v/>
      </c>
      <c r="G625" s="114"/>
      <c r="H625" s="134" t="s">
        <v>2029</v>
      </c>
      <c r="I625" s="118">
        <v>2</v>
      </c>
      <c r="J625" s="119" t="s">
        <v>1575</v>
      </c>
      <c r="K625" s="120">
        <v>60000</v>
      </c>
      <c r="L625" s="120" t="e">
        <f>#REF!*#REF!</f>
        <v>#REF!</v>
      </c>
      <c r="M625" s="120"/>
      <c r="N625" s="119"/>
      <c r="O625" s="115"/>
      <c r="P625" s="115"/>
    </row>
    <row r="626" spans="1:16" ht="29" x14ac:dyDescent="0.35">
      <c r="A626" s="119"/>
      <c r="B626" s="115"/>
      <c r="C626" s="115"/>
      <c r="D626" s="115"/>
      <c r="E626" s="115" t="str">
        <f t="shared" si="20"/>
        <v/>
      </c>
      <c r="F626" s="115" t="str">
        <f t="shared" si="21"/>
        <v/>
      </c>
      <c r="G626" s="114" t="s">
        <v>1970</v>
      </c>
      <c r="H626" s="133" t="s">
        <v>1770</v>
      </c>
      <c r="I626" s="118"/>
      <c r="J626" s="119"/>
      <c r="K626" s="120"/>
      <c r="L626" s="120"/>
      <c r="M626" s="120"/>
      <c r="N626" s="119"/>
      <c r="O626" s="115"/>
      <c r="P626" s="115"/>
    </row>
    <row r="627" spans="1:16" ht="98" x14ac:dyDescent="0.35">
      <c r="A627" s="119" t="s">
        <v>1558</v>
      </c>
      <c r="B627" s="115"/>
      <c r="C627" s="115"/>
      <c r="D627" s="115"/>
      <c r="E627" s="115" t="str">
        <f t="shared" si="20"/>
        <v/>
      </c>
      <c r="F627" s="115" t="str">
        <f t="shared" si="21"/>
        <v/>
      </c>
      <c r="G627" s="114"/>
      <c r="H627" s="134" t="s">
        <v>2030</v>
      </c>
      <c r="I627" s="118">
        <v>1</v>
      </c>
      <c r="J627" s="119" t="s">
        <v>1610</v>
      </c>
      <c r="K627" s="120">
        <v>6000</v>
      </c>
      <c r="L627" s="120" t="e">
        <f>#REF!*#REF!</f>
        <v>#REF!</v>
      </c>
      <c r="M627" s="120"/>
      <c r="N627" s="119"/>
      <c r="O627" s="115"/>
      <c r="P627" s="115"/>
    </row>
    <row r="628" spans="1:16" ht="112" x14ac:dyDescent="0.35">
      <c r="A628" s="119" t="s">
        <v>1558</v>
      </c>
      <c r="B628" s="115"/>
      <c r="C628" s="115"/>
      <c r="D628" s="115"/>
      <c r="E628" s="115" t="str">
        <f t="shared" si="20"/>
        <v/>
      </c>
      <c r="F628" s="115" t="str">
        <f t="shared" si="21"/>
        <v/>
      </c>
      <c r="G628" s="114"/>
      <c r="H628" s="134" t="s">
        <v>2031</v>
      </c>
      <c r="I628" s="118">
        <v>1</v>
      </c>
      <c r="J628" s="119" t="s">
        <v>1610</v>
      </c>
      <c r="K628" s="120">
        <v>6000</v>
      </c>
      <c r="L628" s="120" t="e">
        <f>#REF!*#REF!</f>
        <v>#REF!</v>
      </c>
      <c r="M628" s="120"/>
      <c r="N628" s="119"/>
      <c r="O628" s="115"/>
      <c r="P628" s="115"/>
    </row>
    <row r="629" spans="1:16" ht="43.5" x14ac:dyDescent="0.35">
      <c r="A629" s="119"/>
      <c r="B629" s="115"/>
      <c r="C629" s="115"/>
      <c r="D629" s="115"/>
      <c r="E629" s="115" t="str">
        <f t="shared" si="20"/>
        <v/>
      </c>
      <c r="F629" s="115" t="str">
        <f t="shared" si="21"/>
        <v/>
      </c>
      <c r="G629" s="114" t="s">
        <v>1822</v>
      </c>
      <c r="H629" s="133" t="s">
        <v>1771</v>
      </c>
      <c r="I629" s="118"/>
      <c r="J629" s="119"/>
      <c r="K629" s="120"/>
      <c r="L629" s="120"/>
      <c r="M629" s="120"/>
      <c r="N629" s="119"/>
      <c r="O629" s="115"/>
      <c r="P629" s="115"/>
    </row>
    <row r="630" spans="1:16" ht="42" x14ac:dyDescent="0.35">
      <c r="A630" s="119" t="s">
        <v>1558</v>
      </c>
      <c r="B630" s="115"/>
      <c r="C630" s="115"/>
      <c r="D630" s="115"/>
      <c r="E630" s="115" t="str">
        <f t="shared" si="20"/>
        <v/>
      </c>
      <c r="F630" s="115" t="str">
        <f t="shared" si="21"/>
        <v/>
      </c>
      <c r="G630" s="114"/>
      <c r="H630" s="134" t="s">
        <v>2032</v>
      </c>
      <c r="I630" s="118">
        <v>100</v>
      </c>
      <c r="J630" s="119" t="s">
        <v>1605</v>
      </c>
      <c r="K630" s="120">
        <v>30</v>
      </c>
      <c r="L630" s="120" t="e">
        <f>#REF!*#REF!</f>
        <v>#REF!</v>
      </c>
      <c r="M630" s="120"/>
      <c r="N630" s="119"/>
      <c r="O630" s="115"/>
      <c r="P630" s="115"/>
    </row>
    <row r="631" spans="1:16" ht="140" x14ac:dyDescent="0.35">
      <c r="A631" s="119" t="s">
        <v>1558</v>
      </c>
      <c r="B631" s="115"/>
      <c r="C631" s="115"/>
      <c r="D631" s="115"/>
      <c r="E631" s="115" t="str">
        <f t="shared" si="20"/>
        <v/>
      </c>
      <c r="F631" s="115" t="str">
        <f t="shared" si="21"/>
        <v/>
      </c>
      <c r="G631" s="114"/>
      <c r="H631" s="134" t="s">
        <v>2033</v>
      </c>
      <c r="I631" s="118">
        <v>100</v>
      </c>
      <c r="J631" s="119" t="s">
        <v>1605</v>
      </c>
      <c r="K631" s="120">
        <v>40</v>
      </c>
      <c r="L631" s="120" t="e">
        <f>#REF!*#REF!</f>
        <v>#REF!</v>
      </c>
      <c r="M631" s="120"/>
      <c r="N631" s="119"/>
      <c r="O631" s="115"/>
      <c r="P631" s="115"/>
    </row>
    <row r="632" spans="1:16" ht="29" x14ac:dyDescent="0.35">
      <c r="A632" s="119"/>
      <c r="B632" s="115"/>
      <c r="C632" s="115"/>
      <c r="D632" s="115"/>
      <c r="E632" s="115" t="str">
        <f t="shared" si="20"/>
        <v/>
      </c>
      <c r="F632" s="115" t="str">
        <f t="shared" si="21"/>
        <v/>
      </c>
      <c r="G632" s="114" t="s">
        <v>1822</v>
      </c>
      <c r="H632" s="117" t="s">
        <v>1772</v>
      </c>
      <c r="I632" s="118"/>
      <c r="J632" s="119"/>
      <c r="K632" s="120"/>
      <c r="L632" s="120"/>
      <c r="M632" s="120"/>
      <c r="N632" s="119"/>
      <c r="O632" s="115"/>
      <c r="P632" s="115"/>
    </row>
    <row r="633" spans="1:16" ht="406.5" x14ac:dyDescent="0.35">
      <c r="A633" s="119" t="s">
        <v>1558</v>
      </c>
      <c r="B633" s="115"/>
      <c r="C633" s="115"/>
      <c r="D633" s="115"/>
      <c r="E633" s="115" t="str">
        <f t="shared" si="20"/>
        <v/>
      </c>
      <c r="F633" s="115" t="str">
        <f t="shared" si="21"/>
        <v/>
      </c>
      <c r="G633" s="114"/>
      <c r="H633" s="139" t="s">
        <v>68</v>
      </c>
      <c r="I633" s="118"/>
      <c r="J633" s="119" t="s">
        <v>15</v>
      </c>
      <c r="K633" s="120"/>
      <c r="L633" s="120"/>
      <c r="M633" s="120"/>
      <c r="N633" s="119"/>
      <c r="O633" s="115"/>
      <c r="P633" s="115"/>
    </row>
    <row r="634" spans="1:16" ht="409.6" x14ac:dyDescent="0.35">
      <c r="A634" s="119" t="s">
        <v>1558</v>
      </c>
      <c r="B634" s="115"/>
      <c r="C634" s="115"/>
      <c r="D634" s="115"/>
      <c r="E634" s="115" t="str">
        <f t="shared" si="20"/>
        <v/>
      </c>
      <c r="F634" s="115" t="str">
        <f t="shared" si="21"/>
        <v/>
      </c>
      <c r="G634" s="114"/>
      <c r="H634" s="139" t="s">
        <v>69</v>
      </c>
      <c r="I634" s="118"/>
      <c r="J634" s="119" t="s">
        <v>15</v>
      </c>
      <c r="K634" s="120"/>
      <c r="L634" s="120"/>
      <c r="M634" s="120"/>
      <c r="N634" s="119"/>
      <c r="O634" s="115"/>
      <c r="P634" s="115"/>
    </row>
    <row r="635" spans="1:16" ht="336.5" x14ac:dyDescent="0.35">
      <c r="A635" s="119" t="s">
        <v>1558</v>
      </c>
      <c r="B635" s="115"/>
      <c r="C635" s="115"/>
      <c r="D635" s="115"/>
      <c r="E635" s="115" t="str">
        <f t="shared" si="20"/>
        <v/>
      </c>
      <c r="F635" s="115" t="str">
        <f t="shared" si="21"/>
        <v/>
      </c>
      <c r="G635" s="114"/>
      <c r="H635" s="139" t="s">
        <v>70</v>
      </c>
      <c r="I635" s="118"/>
      <c r="J635" s="119" t="s">
        <v>15</v>
      </c>
      <c r="K635" s="120"/>
      <c r="L635" s="120"/>
      <c r="M635" s="120"/>
      <c r="N635" s="119"/>
      <c r="O635" s="115"/>
      <c r="P635" s="115"/>
    </row>
    <row r="636" spans="1:16" ht="168.5" x14ac:dyDescent="0.35">
      <c r="A636" s="119" t="s">
        <v>1558</v>
      </c>
      <c r="B636" s="115"/>
      <c r="C636" s="115"/>
      <c r="D636" s="115"/>
      <c r="E636" s="115" t="str">
        <f t="shared" si="20"/>
        <v/>
      </c>
      <c r="F636" s="115" t="str">
        <f t="shared" si="21"/>
        <v/>
      </c>
      <c r="G636" s="114"/>
      <c r="H636" s="139" t="s">
        <v>71</v>
      </c>
      <c r="I636" s="118"/>
      <c r="J636" s="119" t="s">
        <v>15</v>
      </c>
      <c r="K636" s="120"/>
      <c r="L636" s="120"/>
      <c r="M636" s="120"/>
      <c r="N636" s="119"/>
      <c r="O636" s="115"/>
      <c r="P636" s="115"/>
    </row>
    <row r="637" spans="1:16" ht="140.5" x14ac:dyDescent="0.35">
      <c r="A637" s="119" t="s">
        <v>1558</v>
      </c>
      <c r="B637" s="115"/>
      <c r="C637" s="115"/>
      <c r="D637" s="115"/>
      <c r="E637" s="115" t="str">
        <f t="shared" si="20"/>
        <v/>
      </c>
      <c r="F637" s="115" t="str">
        <f t="shared" si="21"/>
        <v/>
      </c>
      <c r="G637" s="114"/>
      <c r="H637" s="139" t="s">
        <v>72</v>
      </c>
      <c r="I637" s="118"/>
      <c r="J637" s="119" t="s">
        <v>15</v>
      </c>
      <c r="K637" s="120"/>
      <c r="L637" s="120"/>
      <c r="M637" s="120"/>
      <c r="N637" s="119"/>
      <c r="O637" s="115"/>
      <c r="P637" s="115"/>
    </row>
    <row r="638" spans="1:16" ht="409.6" x14ac:dyDescent="0.35">
      <c r="A638" s="119" t="s">
        <v>1558</v>
      </c>
      <c r="B638" s="115"/>
      <c r="C638" s="115"/>
      <c r="D638" s="115"/>
      <c r="E638" s="115" t="str">
        <f t="shared" si="20"/>
        <v/>
      </c>
      <c r="F638" s="115" t="str">
        <f t="shared" si="21"/>
        <v/>
      </c>
      <c r="G638" s="114"/>
      <c r="H638" s="139" t="s">
        <v>2034</v>
      </c>
      <c r="I638" s="118">
        <v>2</v>
      </c>
      <c r="J638" s="119" t="s">
        <v>177</v>
      </c>
      <c r="K638" s="120">
        <v>5600</v>
      </c>
      <c r="L638" s="120" t="e">
        <f>#REF!*#REF!</f>
        <v>#REF!</v>
      </c>
      <c r="M638" s="120"/>
      <c r="N638" s="119"/>
      <c r="O638" s="115"/>
      <c r="P638" s="115"/>
    </row>
    <row r="639" spans="1:16" ht="409.6" x14ac:dyDescent="0.35">
      <c r="A639" s="119" t="s">
        <v>1558</v>
      </c>
      <c r="B639" s="115"/>
      <c r="C639" s="115"/>
      <c r="D639" s="115"/>
      <c r="E639" s="115" t="str">
        <f t="shared" si="20"/>
        <v/>
      </c>
      <c r="F639" s="115" t="str">
        <f t="shared" si="21"/>
        <v/>
      </c>
      <c r="G639" s="114"/>
      <c r="H639" s="139" t="s">
        <v>2035</v>
      </c>
      <c r="I639" s="118">
        <v>2</v>
      </c>
      <c r="J639" s="119" t="s">
        <v>177</v>
      </c>
      <c r="K639" s="120">
        <v>1800</v>
      </c>
      <c r="L639" s="120" t="e">
        <f>#REF!*#REF!</f>
        <v>#REF!</v>
      </c>
      <c r="M639" s="120"/>
      <c r="N639" s="119"/>
      <c r="O639" s="115"/>
      <c r="P639" s="115"/>
    </row>
    <row r="640" spans="1:16" ht="238.5" x14ac:dyDescent="0.35">
      <c r="A640" s="119" t="s">
        <v>1558</v>
      </c>
      <c r="B640" s="115"/>
      <c r="C640" s="115"/>
      <c r="D640" s="115"/>
      <c r="E640" s="115" t="str">
        <f t="shared" si="20"/>
        <v/>
      </c>
      <c r="F640" s="115" t="str">
        <f t="shared" si="21"/>
        <v/>
      </c>
      <c r="G640" s="114"/>
      <c r="H640" s="139" t="s">
        <v>2036</v>
      </c>
      <c r="I640" s="118">
        <v>105</v>
      </c>
      <c r="J640" s="119" t="s">
        <v>180</v>
      </c>
      <c r="K640" s="120">
        <v>265</v>
      </c>
      <c r="L640" s="120" t="e">
        <f>#REF!*#REF!</f>
        <v>#REF!</v>
      </c>
      <c r="M640" s="120"/>
      <c r="N640" s="119"/>
      <c r="O640" s="115"/>
      <c r="P640" s="115"/>
    </row>
    <row r="641" spans="1:16" ht="168.5" x14ac:dyDescent="0.35">
      <c r="A641" s="119" t="s">
        <v>1558</v>
      </c>
      <c r="B641" s="115"/>
      <c r="C641" s="115"/>
      <c r="D641" s="115"/>
      <c r="E641" s="115" t="str">
        <f t="shared" si="20"/>
        <v/>
      </c>
      <c r="F641" s="115" t="str">
        <f t="shared" si="21"/>
        <v/>
      </c>
      <c r="G641" s="114"/>
      <c r="H641" s="139" t="s">
        <v>2037</v>
      </c>
      <c r="I641" s="118">
        <v>1</v>
      </c>
      <c r="J641" s="119" t="s">
        <v>180</v>
      </c>
      <c r="K641" s="120">
        <v>265</v>
      </c>
      <c r="L641" s="120" t="e">
        <f>#REF!*#REF!</f>
        <v>#REF!</v>
      </c>
      <c r="M641" s="120"/>
      <c r="N641" s="119"/>
      <c r="O641" s="115"/>
      <c r="P641" s="115"/>
    </row>
    <row r="642" spans="1:16" ht="196.5" x14ac:dyDescent="0.35">
      <c r="A642" s="119" t="s">
        <v>1558</v>
      </c>
      <c r="B642" s="115"/>
      <c r="C642" s="115"/>
      <c r="D642" s="115"/>
      <c r="E642" s="115" t="str">
        <f t="shared" si="20"/>
        <v/>
      </c>
      <c r="F642" s="115" t="str">
        <f t="shared" si="21"/>
        <v/>
      </c>
      <c r="G642" s="114"/>
      <c r="H642" s="140" t="s">
        <v>2038</v>
      </c>
      <c r="I642" s="118">
        <v>8</v>
      </c>
      <c r="J642" s="119" t="s">
        <v>180</v>
      </c>
      <c r="K642" s="120">
        <v>850</v>
      </c>
      <c r="L642" s="120" t="e">
        <f>#REF!*#REF!</f>
        <v>#REF!</v>
      </c>
      <c r="M642" s="120"/>
      <c r="N642" s="119"/>
      <c r="O642" s="115"/>
      <c r="P642" s="115"/>
    </row>
    <row r="643" spans="1:16" ht="280.5" x14ac:dyDescent="0.35">
      <c r="A643" s="119" t="s">
        <v>1558</v>
      </c>
      <c r="B643" s="115"/>
      <c r="C643" s="115"/>
      <c r="D643" s="115"/>
      <c r="E643" s="115" t="str">
        <f t="shared" si="20"/>
        <v/>
      </c>
      <c r="F643" s="115" t="str">
        <f t="shared" si="21"/>
        <v/>
      </c>
      <c r="G643" s="114"/>
      <c r="H643" s="139" t="s">
        <v>2039</v>
      </c>
      <c r="I643" s="118">
        <v>74</v>
      </c>
      <c r="J643" s="119" t="s">
        <v>180</v>
      </c>
      <c r="K643" s="120">
        <v>95</v>
      </c>
      <c r="L643" s="120" t="e">
        <f>#REF!*#REF!</f>
        <v>#REF!</v>
      </c>
      <c r="M643" s="120"/>
      <c r="N643" s="119"/>
      <c r="O643" s="115"/>
      <c r="P643" s="115"/>
    </row>
    <row r="644" spans="1:16" ht="210.5" x14ac:dyDescent="0.35">
      <c r="A644" s="119" t="s">
        <v>1558</v>
      </c>
      <c r="B644" s="115"/>
      <c r="C644" s="115"/>
      <c r="D644" s="115"/>
      <c r="E644" s="115" t="str">
        <f t="shared" si="20"/>
        <v/>
      </c>
      <c r="F644" s="115" t="str">
        <f t="shared" si="21"/>
        <v/>
      </c>
      <c r="G644" s="114"/>
      <c r="H644" s="139" t="s">
        <v>2040</v>
      </c>
      <c r="I644" s="118">
        <v>20</v>
      </c>
      <c r="J644" s="119" t="s">
        <v>177</v>
      </c>
      <c r="K644" s="120">
        <v>750</v>
      </c>
      <c r="L644" s="120" t="e">
        <f>#REF!*#REF!</f>
        <v>#REF!</v>
      </c>
      <c r="M644" s="120"/>
      <c r="N644" s="119"/>
      <c r="O644" s="115"/>
      <c r="P644" s="115"/>
    </row>
    <row r="645" spans="1:16" ht="84.5" x14ac:dyDescent="0.35">
      <c r="A645" s="119" t="s">
        <v>1558</v>
      </c>
      <c r="B645" s="115"/>
      <c r="C645" s="115"/>
      <c r="D645" s="115"/>
      <c r="E645" s="115" t="str">
        <f t="shared" si="20"/>
        <v/>
      </c>
      <c r="F645" s="115" t="str">
        <f t="shared" si="21"/>
        <v/>
      </c>
      <c r="G645" s="114"/>
      <c r="H645" s="139" t="s">
        <v>2041</v>
      </c>
      <c r="I645" s="118">
        <v>4</v>
      </c>
      <c r="J645" s="119" t="s">
        <v>180</v>
      </c>
      <c r="K645" s="120">
        <v>900</v>
      </c>
      <c r="L645" s="120" t="e">
        <f>#REF!*#REF!</f>
        <v>#REF!</v>
      </c>
      <c r="M645" s="120"/>
      <c r="N645" s="119"/>
      <c r="O645" s="115"/>
      <c r="P645" s="115"/>
    </row>
    <row r="646" spans="1:16" ht="182.5" x14ac:dyDescent="0.35">
      <c r="A646" s="119" t="s">
        <v>1558</v>
      </c>
      <c r="B646" s="115"/>
      <c r="C646" s="115"/>
      <c r="D646" s="115"/>
      <c r="E646" s="115" t="str">
        <f t="shared" si="20"/>
        <v/>
      </c>
      <c r="F646" s="115" t="str">
        <f t="shared" si="21"/>
        <v/>
      </c>
      <c r="G646" s="114"/>
      <c r="H646" s="139" t="s">
        <v>2042</v>
      </c>
      <c r="I646" s="118">
        <v>4</v>
      </c>
      <c r="J646" s="119" t="s">
        <v>180</v>
      </c>
      <c r="K646" s="120">
        <v>1200</v>
      </c>
      <c r="L646" s="120" t="e">
        <f>#REF!*#REF!</f>
        <v>#REF!</v>
      </c>
      <c r="M646" s="120"/>
      <c r="N646" s="119"/>
      <c r="O646" s="115"/>
      <c r="P646" s="115"/>
    </row>
    <row r="647" spans="1:16" ht="140.5" x14ac:dyDescent="0.35">
      <c r="A647" s="119" t="s">
        <v>1558</v>
      </c>
      <c r="B647" s="115"/>
      <c r="C647" s="115"/>
      <c r="D647" s="115"/>
      <c r="E647" s="115" t="str">
        <f t="shared" si="20"/>
        <v/>
      </c>
      <c r="F647" s="115" t="str">
        <f t="shared" si="21"/>
        <v/>
      </c>
      <c r="G647" s="114"/>
      <c r="H647" s="139" t="s">
        <v>2043</v>
      </c>
      <c r="I647" s="118">
        <v>8</v>
      </c>
      <c r="J647" s="119" t="s">
        <v>180</v>
      </c>
      <c r="K647" s="120">
        <v>185</v>
      </c>
      <c r="L647" s="120" t="e">
        <f>#REF!*#REF!</f>
        <v>#REF!</v>
      </c>
      <c r="M647" s="120"/>
      <c r="N647" s="119"/>
      <c r="O647" s="115"/>
      <c r="P647" s="115"/>
    </row>
    <row r="648" spans="1:16" ht="210.5" x14ac:dyDescent="0.35">
      <c r="A648" s="119" t="s">
        <v>1558</v>
      </c>
      <c r="B648" s="115"/>
      <c r="C648" s="115"/>
      <c r="D648" s="115"/>
      <c r="E648" s="115" t="str">
        <f t="shared" si="20"/>
        <v/>
      </c>
      <c r="F648" s="115" t="str">
        <f t="shared" si="21"/>
        <v/>
      </c>
      <c r="G648" s="114"/>
      <c r="H648" s="139" t="s">
        <v>2044</v>
      </c>
      <c r="I648" s="118">
        <v>22</v>
      </c>
      <c r="J648" s="119" t="s">
        <v>180</v>
      </c>
      <c r="K648" s="120">
        <v>160</v>
      </c>
      <c r="L648" s="120" t="e">
        <f>#REF!*#REF!</f>
        <v>#REF!</v>
      </c>
      <c r="M648" s="120"/>
      <c r="N648" s="119"/>
      <c r="O648" s="115"/>
      <c r="P648" s="115"/>
    </row>
    <row r="649" spans="1:16" ht="266.5" x14ac:dyDescent="0.35">
      <c r="A649" s="119" t="s">
        <v>1558</v>
      </c>
      <c r="B649" s="115"/>
      <c r="C649" s="115"/>
      <c r="D649" s="115"/>
      <c r="E649" s="115" t="str">
        <f t="shared" si="20"/>
        <v/>
      </c>
      <c r="F649" s="115" t="str">
        <f t="shared" si="21"/>
        <v/>
      </c>
      <c r="G649" s="114"/>
      <c r="H649" s="139" t="s">
        <v>2045</v>
      </c>
      <c r="I649" s="118">
        <v>16</v>
      </c>
      <c r="J649" s="119" t="s">
        <v>180</v>
      </c>
      <c r="K649" s="120">
        <v>185</v>
      </c>
      <c r="L649" s="120" t="e">
        <f>#REF!*#REF!</f>
        <v>#REF!</v>
      </c>
      <c r="M649" s="120"/>
      <c r="N649" s="119"/>
      <c r="O649" s="115"/>
      <c r="P649" s="115"/>
    </row>
    <row r="650" spans="1:16" ht="336.5" x14ac:dyDescent="0.35">
      <c r="A650" s="119" t="s">
        <v>1558</v>
      </c>
      <c r="B650" s="115"/>
      <c r="C650" s="115"/>
      <c r="D650" s="115"/>
      <c r="E650" s="115" t="str">
        <f t="shared" si="20"/>
        <v/>
      </c>
      <c r="F650" s="115" t="str">
        <f t="shared" si="21"/>
        <v/>
      </c>
      <c r="G650" s="114"/>
      <c r="H650" s="139" t="s">
        <v>2046</v>
      </c>
      <c r="I650" s="118">
        <v>20</v>
      </c>
      <c r="J650" s="119" t="s">
        <v>180</v>
      </c>
      <c r="K650" s="120">
        <v>160</v>
      </c>
      <c r="L650" s="120" t="e">
        <f>#REF!*#REF!</f>
        <v>#REF!</v>
      </c>
      <c r="M650" s="120"/>
      <c r="N650" s="119"/>
      <c r="O650" s="115"/>
      <c r="P650" s="115"/>
    </row>
    <row r="651" spans="1:16" ht="252.5" x14ac:dyDescent="0.35">
      <c r="A651" s="119" t="s">
        <v>1558</v>
      </c>
      <c r="B651" s="115"/>
      <c r="C651" s="115"/>
      <c r="D651" s="115"/>
      <c r="E651" s="115" t="str">
        <f t="shared" si="20"/>
        <v/>
      </c>
      <c r="F651" s="115" t="str">
        <f t="shared" si="21"/>
        <v/>
      </c>
      <c r="G651" s="114"/>
      <c r="H651" s="139" t="s">
        <v>2047</v>
      </c>
      <c r="I651" s="118">
        <v>2</v>
      </c>
      <c r="J651" s="119"/>
      <c r="K651" s="120">
        <v>360</v>
      </c>
      <c r="L651" s="120" t="e">
        <f>#REF!*#REF!</f>
        <v>#REF!</v>
      </c>
      <c r="M651" s="120"/>
      <c r="N651" s="119"/>
      <c r="O651" s="115"/>
      <c r="P651" s="115"/>
    </row>
    <row r="652" spans="1:16" ht="126.5" x14ac:dyDescent="0.35">
      <c r="A652" s="119" t="s">
        <v>1558</v>
      </c>
      <c r="B652" s="115"/>
      <c r="C652" s="115"/>
      <c r="D652" s="115"/>
      <c r="E652" s="115" t="str">
        <f t="shared" si="20"/>
        <v/>
      </c>
      <c r="F652" s="115" t="str">
        <f t="shared" si="21"/>
        <v/>
      </c>
      <c r="G652" s="114"/>
      <c r="H652" s="139" t="s">
        <v>2048</v>
      </c>
      <c r="I652" s="118">
        <v>3</v>
      </c>
      <c r="J652" s="119" t="s">
        <v>180</v>
      </c>
      <c r="K652" s="120">
        <v>180</v>
      </c>
      <c r="L652" s="120" t="e">
        <f>#REF!*#REF!</f>
        <v>#REF!</v>
      </c>
      <c r="M652" s="120"/>
      <c r="N652" s="119"/>
      <c r="O652" s="115"/>
      <c r="P652" s="115"/>
    </row>
    <row r="653" spans="1:16" ht="42.5" x14ac:dyDescent="0.35">
      <c r="A653" s="119" t="s">
        <v>1558</v>
      </c>
      <c r="B653" s="115"/>
      <c r="C653" s="115"/>
      <c r="D653" s="115"/>
      <c r="E653" s="115" t="str">
        <f t="shared" si="20"/>
        <v/>
      </c>
      <c r="F653" s="115" t="str">
        <f t="shared" si="21"/>
        <v/>
      </c>
      <c r="G653" s="114"/>
      <c r="H653" s="139" t="s">
        <v>2049</v>
      </c>
      <c r="I653" s="118">
        <v>7</v>
      </c>
      <c r="J653" s="119" t="s">
        <v>180</v>
      </c>
      <c r="K653" s="120">
        <v>160</v>
      </c>
      <c r="L653" s="120" t="e">
        <f>#REF!*#REF!</f>
        <v>#REF!</v>
      </c>
      <c r="M653" s="120"/>
      <c r="N653" s="119"/>
      <c r="O653" s="115"/>
      <c r="P653" s="115"/>
    </row>
    <row r="654" spans="1:16" ht="336.5" x14ac:dyDescent="0.35">
      <c r="A654" s="119" t="s">
        <v>1558</v>
      </c>
      <c r="B654" s="115"/>
      <c r="C654" s="115"/>
      <c r="D654" s="115"/>
      <c r="E654" s="115" t="str">
        <f t="shared" si="20"/>
        <v/>
      </c>
      <c r="F654" s="115" t="str">
        <f t="shared" si="21"/>
        <v/>
      </c>
      <c r="G654" s="114"/>
      <c r="H654" s="139" t="s">
        <v>2050</v>
      </c>
      <c r="I654" s="118">
        <v>2</v>
      </c>
      <c r="J654" s="119" t="s">
        <v>180</v>
      </c>
      <c r="K654" s="120">
        <v>5800</v>
      </c>
      <c r="L654" s="120" t="e">
        <f>#REF!*#REF!</f>
        <v>#REF!</v>
      </c>
      <c r="M654" s="120"/>
      <c r="N654" s="119"/>
      <c r="O654" s="115"/>
      <c r="P654" s="115"/>
    </row>
    <row r="655" spans="1:16" ht="98.5" x14ac:dyDescent="0.35">
      <c r="A655" s="119" t="s">
        <v>1558</v>
      </c>
      <c r="B655" s="115"/>
      <c r="C655" s="115"/>
      <c r="D655" s="115"/>
      <c r="E655" s="115" t="str">
        <f t="shared" si="20"/>
        <v/>
      </c>
      <c r="F655" s="115" t="str">
        <f t="shared" si="21"/>
        <v/>
      </c>
      <c r="G655" s="114"/>
      <c r="H655" s="139" t="s">
        <v>2051</v>
      </c>
      <c r="I655" s="118">
        <v>2</v>
      </c>
      <c r="J655" s="119" t="s">
        <v>180</v>
      </c>
      <c r="K655" s="120">
        <v>2450</v>
      </c>
      <c r="L655" s="120" t="e">
        <f>#REF!*#REF!</f>
        <v>#REF!</v>
      </c>
      <c r="M655" s="120"/>
      <c r="N655" s="119"/>
      <c r="O655" s="115"/>
      <c r="P655" s="115"/>
    </row>
    <row r="656" spans="1:16" ht="409.6" x14ac:dyDescent="0.35">
      <c r="A656" s="119" t="s">
        <v>1558</v>
      </c>
      <c r="B656" s="115"/>
      <c r="C656" s="115"/>
      <c r="D656" s="115"/>
      <c r="E656" s="115" t="str">
        <f t="shared" si="20"/>
        <v/>
      </c>
      <c r="F656" s="115" t="str">
        <f t="shared" si="21"/>
        <v/>
      </c>
      <c r="G656" s="114"/>
      <c r="H656" s="139" t="s">
        <v>2052</v>
      </c>
      <c r="I656" s="118">
        <v>4</v>
      </c>
      <c r="J656" s="119" t="s">
        <v>180</v>
      </c>
      <c r="K656" s="120">
        <v>6500</v>
      </c>
      <c r="L656" s="120" t="e">
        <f>#REF!*#REF!</f>
        <v>#REF!</v>
      </c>
      <c r="M656" s="120"/>
      <c r="N656" s="119"/>
      <c r="O656" s="115"/>
      <c r="P656" s="115"/>
    </row>
    <row r="657" spans="1:16" ht="84.5" x14ac:dyDescent="0.35">
      <c r="A657" s="119" t="s">
        <v>1558</v>
      </c>
      <c r="B657" s="115"/>
      <c r="C657" s="115"/>
      <c r="D657" s="115"/>
      <c r="E657" s="115" t="str">
        <f t="shared" si="20"/>
        <v/>
      </c>
      <c r="F657" s="115" t="str">
        <f t="shared" si="21"/>
        <v/>
      </c>
      <c r="G657" s="114"/>
      <c r="H657" s="139" t="s">
        <v>2053</v>
      </c>
      <c r="I657" s="118">
        <v>4</v>
      </c>
      <c r="J657" s="119" t="s">
        <v>177</v>
      </c>
      <c r="K657" s="120">
        <v>2500</v>
      </c>
      <c r="L657" s="120" t="e">
        <f>#REF!*#REF!</f>
        <v>#REF!</v>
      </c>
      <c r="M657" s="120"/>
      <c r="N657" s="119"/>
      <c r="O657" s="115"/>
      <c r="P657" s="115"/>
    </row>
    <row r="658" spans="1:16" ht="238.5" x14ac:dyDescent="0.35">
      <c r="A658" s="119" t="s">
        <v>1558</v>
      </c>
      <c r="B658" s="115"/>
      <c r="C658" s="115"/>
      <c r="D658" s="115"/>
      <c r="E658" s="115" t="str">
        <f t="shared" si="20"/>
        <v/>
      </c>
      <c r="F658" s="115" t="str">
        <f t="shared" si="21"/>
        <v/>
      </c>
      <c r="G658" s="114"/>
      <c r="H658" s="139" t="s">
        <v>2054</v>
      </c>
      <c r="I658" s="118">
        <v>160</v>
      </c>
      <c r="J658" s="119" t="s">
        <v>934</v>
      </c>
      <c r="K658" s="120">
        <v>50</v>
      </c>
      <c r="L658" s="120" t="e">
        <f>#REF!*#REF!</f>
        <v>#REF!</v>
      </c>
      <c r="M658" s="120"/>
      <c r="N658" s="119"/>
      <c r="O658" s="115"/>
      <c r="P658" s="115"/>
    </row>
    <row r="659" spans="1:16" ht="56.5" x14ac:dyDescent="0.35">
      <c r="A659" s="119" t="s">
        <v>1558</v>
      </c>
      <c r="B659" s="115"/>
      <c r="C659" s="115"/>
      <c r="D659" s="115"/>
      <c r="E659" s="115" t="str">
        <f t="shared" si="20"/>
        <v/>
      </c>
      <c r="F659" s="115" t="str">
        <f t="shared" si="21"/>
        <v/>
      </c>
      <c r="G659" s="114"/>
      <c r="H659" s="139" t="s">
        <v>2055</v>
      </c>
      <c r="I659" s="118">
        <v>4</v>
      </c>
      <c r="J659" s="119" t="s">
        <v>180</v>
      </c>
      <c r="K659" s="120">
        <v>180</v>
      </c>
      <c r="L659" s="120" t="e">
        <f>#REF!*#REF!</f>
        <v>#REF!</v>
      </c>
      <c r="M659" s="120"/>
      <c r="N659" s="119"/>
      <c r="O659" s="115"/>
      <c r="P659" s="115"/>
    </row>
    <row r="660" spans="1:16" ht="126.5" x14ac:dyDescent="0.35">
      <c r="A660" s="119" t="s">
        <v>1558</v>
      </c>
      <c r="B660" s="115"/>
      <c r="C660" s="115"/>
      <c r="D660" s="115"/>
      <c r="E660" s="115" t="str">
        <f t="shared" si="20"/>
        <v/>
      </c>
      <c r="F660" s="115" t="str">
        <f t="shared" si="21"/>
        <v/>
      </c>
      <c r="G660" s="114"/>
      <c r="H660" s="139" t="s">
        <v>2056</v>
      </c>
      <c r="I660" s="118">
        <v>1</v>
      </c>
      <c r="J660" s="119" t="s">
        <v>177</v>
      </c>
      <c r="K660" s="120">
        <v>100</v>
      </c>
      <c r="L660" s="120" t="e">
        <f>#REF!*#REF!</f>
        <v>#REF!</v>
      </c>
      <c r="M660" s="120"/>
      <c r="N660" s="119"/>
      <c r="O660" s="115"/>
      <c r="P660" s="115"/>
    </row>
    <row r="661" spans="1:16" ht="409.6" x14ac:dyDescent="0.35">
      <c r="A661" s="119" t="s">
        <v>1558</v>
      </c>
      <c r="B661" s="115"/>
      <c r="C661" s="115"/>
      <c r="D661" s="115"/>
      <c r="E661" s="115" t="str">
        <f t="shared" si="20"/>
        <v/>
      </c>
      <c r="F661" s="115" t="str">
        <f t="shared" si="21"/>
        <v/>
      </c>
      <c r="G661" s="114"/>
      <c r="H661" s="139" t="s">
        <v>2057</v>
      </c>
      <c r="I661" s="118">
        <v>2</v>
      </c>
      <c r="J661" s="119" t="s">
        <v>177</v>
      </c>
      <c r="K661" s="120">
        <v>2850</v>
      </c>
      <c r="L661" s="120" t="e">
        <f>#REF!*#REF!</f>
        <v>#REF!</v>
      </c>
      <c r="M661" s="120"/>
      <c r="N661" s="119"/>
      <c r="O661" s="115"/>
      <c r="P661" s="115"/>
    </row>
    <row r="662" spans="1:16" ht="182.5" x14ac:dyDescent="0.35">
      <c r="A662" s="119" t="s">
        <v>1558</v>
      </c>
      <c r="B662" s="115"/>
      <c r="C662" s="115"/>
      <c r="D662" s="115"/>
      <c r="E662" s="115" t="str">
        <f t="shared" si="20"/>
        <v/>
      </c>
      <c r="F662" s="115" t="str">
        <f t="shared" si="21"/>
        <v/>
      </c>
      <c r="G662" s="114"/>
      <c r="H662" s="139" t="s">
        <v>2058</v>
      </c>
      <c r="I662" s="118">
        <v>4</v>
      </c>
      <c r="J662" s="119" t="s">
        <v>180</v>
      </c>
      <c r="K662" s="120">
        <v>250</v>
      </c>
      <c r="L662" s="120" t="e">
        <f>#REF!*#REF!</f>
        <v>#REF!</v>
      </c>
      <c r="M662" s="120"/>
      <c r="N662" s="119"/>
      <c r="O662" s="115"/>
      <c r="P662" s="115"/>
    </row>
    <row r="663" spans="1:16" ht="112.5" x14ac:dyDescent="0.35">
      <c r="A663" s="119" t="s">
        <v>1558</v>
      </c>
      <c r="B663" s="115"/>
      <c r="C663" s="115"/>
      <c r="D663" s="115"/>
      <c r="E663" s="115" t="str">
        <f t="shared" ref="E663:E690" si="22">LEFT(D663, 2)</f>
        <v/>
      </c>
      <c r="F663" s="115" t="str">
        <f t="shared" ref="F663:F690" si="23">MID(D663, 4, 3)</f>
        <v/>
      </c>
      <c r="G663" s="114"/>
      <c r="H663" s="139" t="s">
        <v>2059</v>
      </c>
      <c r="I663" s="118">
        <v>4</v>
      </c>
      <c r="J663" s="119" t="s">
        <v>180</v>
      </c>
      <c r="K663" s="120">
        <v>250</v>
      </c>
      <c r="L663" s="120" t="e">
        <f>#REF!*#REF!</f>
        <v>#REF!</v>
      </c>
      <c r="M663" s="120"/>
      <c r="N663" s="119"/>
      <c r="O663" s="115"/>
      <c r="P663" s="115"/>
    </row>
    <row r="664" spans="1:16" x14ac:dyDescent="0.35">
      <c r="A664" s="119" t="s">
        <v>1558</v>
      </c>
      <c r="B664" s="115"/>
      <c r="C664" s="115"/>
      <c r="D664" s="115"/>
      <c r="E664" s="115" t="str">
        <f t="shared" si="22"/>
        <v/>
      </c>
      <c r="F664" s="115" t="str">
        <f t="shared" si="23"/>
        <v/>
      </c>
      <c r="G664" s="114"/>
      <c r="H664" s="139" t="s">
        <v>1534</v>
      </c>
      <c r="I664" s="118">
        <v>1</v>
      </c>
      <c r="J664" s="119" t="s">
        <v>177</v>
      </c>
      <c r="K664" s="120">
        <v>129000</v>
      </c>
      <c r="L664" s="120" t="e">
        <f>#REF!*#REF!</f>
        <v>#REF!</v>
      </c>
      <c r="M664" s="120"/>
      <c r="N664" s="119"/>
      <c r="O664" s="115"/>
      <c r="P664" s="115"/>
    </row>
    <row r="665" spans="1:16" x14ac:dyDescent="0.35">
      <c r="A665" s="119" t="s">
        <v>1558</v>
      </c>
      <c r="B665" s="115"/>
      <c r="C665" s="115"/>
      <c r="D665" s="115"/>
      <c r="E665" s="115" t="str">
        <f t="shared" si="22"/>
        <v/>
      </c>
      <c r="F665" s="115" t="str">
        <f t="shared" si="23"/>
        <v/>
      </c>
      <c r="G665" s="114"/>
      <c r="H665" s="139" t="s">
        <v>1534</v>
      </c>
      <c r="I665" s="118">
        <v>1</v>
      </c>
      <c r="J665" s="119" t="s">
        <v>177</v>
      </c>
      <c r="K665" s="120">
        <v>174000</v>
      </c>
      <c r="L665" s="120" t="e">
        <f>#REF!*#REF!</f>
        <v>#REF!</v>
      </c>
      <c r="M665" s="120"/>
      <c r="N665" s="119"/>
      <c r="O665" s="115"/>
      <c r="P665" s="115"/>
    </row>
    <row r="666" spans="1:16" x14ac:dyDescent="0.35">
      <c r="A666" s="119" t="s">
        <v>1558</v>
      </c>
      <c r="B666" s="115"/>
      <c r="C666" s="115"/>
      <c r="D666" s="115"/>
      <c r="E666" s="115" t="str">
        <f t="shared" si="22"/>
        <v/>
      </c>
      <c r="F666" s="115" t="str">
        <f t="shared" si="23"/>
        <v/>
      </c>
      <c r="G666" s="114"/>
      <c r="H666" s="139" t="s">
        <v>1534</v>
      </c>
      <c r="I666" s="118">
        <v>1</v>
      </c>
      <c r="J666" s="119" t="s">
        <v>177</v>
      </c>
      <c r="K666" s="120">
        <v>105000</v>
      </c>
      <c r="L666" s="120" t="e">
        <f>#REF!*#REF!</f>
        <v>#REF!</v>
      </c>
      <c r="M666" s="120"/>
      <c r="N666" s="119"/>
      <c r="O666" s="115"/>
      <c r="P666" s="115"/>
    </row>
    <row r="667" spans="1:16" x14ac:dyDescent="0.35">
      <c r="A667" s="119" t="s">
        <v>1558</v>
      </c>
      <c r="B667" s="115"/>
      <c r="C667" s="115"/>
      <c r="D667" s="115"/>
      <c r="E667" s="115" t="str">
        <f t="shared" si="22"/>
        <v/>
      </c>
      <c r="F667" s="115" t="str">
        <f t="shared" si="23"/>
        <v/>
      </c>
      <c r="G667" s="114"/>
      <c r="H667" s="139" t="s">
        <v>1534</v>
      </c>
      <c r="I667" s="118">
        <v>1</v>
      </c>
      <c r="J667" s="119" t="s">
        <v>177</v>
      </c>
      <c r="K667" s="120">
        <v>180000</v>
      </c>
      <c r="L667" s="120" t="e">
        <f>#REF!*#REF!</f>
        <v>#REF!</v>
      </c>
      <c r="M667" s="120"/>
      <c r="N667" s="119"/>
      <c r="O667" s="115"/>
      <c r="P667" s="115"/>
    </row>
    <row r="668" spans="1:16" ht="364.5" x14ac:dyDescent="0.35">
      <c r="A668" s="119" t="s">
        <v>1558</v>
      </c>
      <c r="B668" s="115"/>
      <c r="C668" s="115"/>
      <c r="D668" s="115"/>
      <c r="E668" s="115" t="str">
        <f t="shared" si="22"/>
        <v/>
      </c>
      <c r="F668" s="115" t="str">
        <f t="shared" si="23"/>
        <v/>
      </c>
      <c r="G668" s="114"/>
      <c r="H668" s="139" t="s">
        <v>2060</v>
      </c>
      <c r="I668" s="118">
        <v>1</v>
      </c>
      <c r="J668" s="119" t="s">
        <v>177</v>
      </c>
      <c r="K668" s="120">
        <v>18500</v>
      </c>
      <c r="L668" s="120" t="e">
        <f>#REF!*#REF!</f>
        <v>#REF!</v>
      </c>
      <c r="M668" s="120"/>
      <c r="N668" s="119"/>
      <c r="O668" s="115"/>
      <c r="P668" s="115"/>
    </row>
    <row r="669" spans="1:16" ht="70.5" x14ac:dyDescent="0.35">
      <c r="A669" s="119" t="s">
        <v>1558</v>
      </c>
      <c r="B669" s="115"/>
      <c r="C669" s="115"/>
      <c r="D669" s="115"/>
      <c r="E669" s="115" t="str">
        <f t="shared" si="22"/>
        <v/>
      </c>
      <c r="F669" s="115" t="str">
        <f t="shared" si="23"/>
        <v/>
      </c>
      <c r="G669" s="114"/>
      <c r="H669" s="139" t="s">
        <v>2061</v>
      </c>
      <c r="I669" s="118">
        <v>8</v>
      </c>
      <c r="J669" s="119" t="s">
        <v>177</v>
      </c>
      <c r="K669" s="120">
        <v>220</v>
      </c>
      <c r="L669" s="120" t="e">
        <f>#REF!*#REF!</f>
        <v>#REF!</v>
      </c>
      <c r="M669" s="120"/>
      <c r="N669" s="119"/>
      <c r="O669" s="115"/>
      <c r="P669" s="115"/>
    </row>
    <row r="670" spans="1:16" ht="70.5" x14ac:dyDescent="0.35">
      <c r="A670" s="119" t="s">
        <v>1558</v>
      </c>
      <c r="B670" s="115"/>
      <c r="C670" s="115"/>
      <c r="D670" s="115"/>
      <c r="E670" s="115" t="str">
        <f t="shared" si="22"/>
        <v/>
      </c>
      <c r="F670" s="115" t="str">
        <f t="shared" si="23"/>
        <v/>
      </c>
      <c r="G670" s="114"/>
      <c r="H670" s="139" t="s">
        <v>2062</v>
      </c>
      <c r="I670" s="118">
        <v>2</v>
      </c>
      <c r="J670" s="119" t="s">
        <v>177</v>
      </c>
      <c r="K670" s="120">
        <v>5500</v>
      </c>
      <c r="L670" s="120" t="e">
        <f>#REF!*#REF!</f>
        <v>#REF!</v>
      </c>
      <c r="M670" s="120"/>
      <c r="N670" s="119"/>
      <c r="O670" s="115"/>
      <c r="P670" s="115"/>
    </row>
    <row r="671" spans="1:16" ht="70.5" x14ac:dyDescent="0.35">
      <c r="A671" s="119" t="s">
        <v>1558</v>
      </c>
      <c r="B671" s="115"/>
      <c r="C671" s="115"/>
      <c r="D671" s="115"/>
      <c r="E671" s="115" t="str">
        <f t="shared" si="22"/>
        <v/>
      </c>
      <c r="F671" s="115" t="str">
        <f t="shared" si="23"/>
        <v/>
      </c>
      <c r="G671" s="114"/>
      <c r="H671" s="139" t="s">
        <v>2063</v>
      </c>
      <c r="I671" s="118">
        <v>4</v>
      </c>
      <c r="J671" s="119" t="s">
        <v>177</v>
      </c>
      <c r="K671" s="120">
        <v>650</v>
      </c>
      <c r="L671" s="120" t="e">
        <f>#REF!*#REF!</f>
        <v>#REF!</v>
      </c>
      <c r="M671" s="120"/>
      <c r="N671" s="119"/>
      <c r="O671" s="115"/>
      <c r="P671" s="115"/>
    </row>
    <row r="672" spans="1:16" ht="210.5" x14ac:dyDescent="0.35">
      <c r="A672" s="119" t="s">
        <v>1558</v>
      </c>
      <c r="B672" s="115"/>
      <c r="C672" s="115"/>
      <c r="D672" s="115"/>
      <c r="E672" s="115" t="str">
        <f t="shared" si="22"/>
        <v/>
      </c>
      <c r="F672" s="115" t="str">
        <f t="shared" si="23"/>
        <v/>
      </c>
      <c r="G672" s="114"/>
      <c r="H672" s="139" t="s">
        <v>2064</v>
      </c>
      <c r="I672" s="118">
        <v>2</v>
      </c>
      <c r="J672" s="119" t="s">
        <v>177</v>
      </c>
      <c r="K672" s="120">
        <v>500</v>
      </c>
      <c r="L672" s="120" t="e">
        <f>#REF!*#REF!</f>
        <v>#REF!</v>
      </c>
      <c r="M672" s="120"/>
      <c r="N672" s="119"/>
      <c r="O672" s="115"/>
      <c r="P672" s="115"/>
    </row>
    <row r="673" spans="1:16" ht="154.5" x14ac:dyDescent="0.35">
      <c r="A673" s="119" t="s">
        <v>1558</v>
      </c>
      <c r="B673" s="115"/>
      <c r="C673" s="115"/>
      <c r="D673" s="115"/>
      <c r="E673" s="115" t="str">
        <f t="shared" si="22"/>
        <v/>
      </c>
      <c r="F673" s="115" t="str">
        <f t="shared" si="23"/>
        <v/>
      </c>
      <c r="G673" s="114"/>
      <c r="H673" s="139" t="s">
        <v>2065</v>
      </c>
      <c r="I673" s="118">
        <v>10</v>
      </c>
      <c r="J673" s="119" t="s">
        <v>2066</v>
      </c>
      <c r="K673" s="120">
        <v>60</v>
      </c>
      <c r="L673" s="120" t="e">
        <f>#REF!*#REF!</f>
        <v>#REF!</v>
      </c>
      <c r="M673" s="120"/>
      <c r="N673" s="119"/>
      <c r="O673" s="115"/>
      <c r="P673" s="115"/>
    </row>
    <row r="674" spans="1:16" ht="154.5" x14ac:dyDescent="0.35">
      <c r="A674" s="119" t="s">
        <v>1558</v>
      </c>
      <c r="B674" s="115"/>
      <c r="C674" s="115"/>
      <c r="D674" s="115"/>
      <c r="E674" s="115" t="str">
        <f t="shared" si="22"/>
        <v/>
      </c>
      <c r="F674" s="115" t="str">
        <f t="shared" si="23"/>
        <v/>
      </c>
      <c r="G674" s="114"/>
      <c r="H674" s="139" t="s">
        <v>2067</v>
      </c>
      <c r="I674" s="118">
        <v>317</v>
      </c>
      <c r="J674" s="119" t="s">
        <v>2066</v>
      </c>
      <c r="K674" s="120">
        <v>60</v>
      </c>
      <c r="L674" s="120" t="e">
        <f>#REF!*#REF!</f>
        <v>#REF!</v>
      </c>
      <c r="M674" s="120"/>
      <c r="N674" s="119"/>
      <c r="O674" s="115"/>
      <c r="P674" s="115"/>
    </row>
    <row r="675" spans="1:16" ht="182.5" x14ac:dyDescent="0.35">
      <c r="A675" s="119" t="s">
        <v>1558</v>
      </c>
      <c r="B675" s="115"/>
      <c r="C675" s="115"/>
      <c r="D675" s="115"/>
      <c r="E675" s="115" t="str">
        <f t="shared" si="22"/>
        <v/>
      </c>
      <c r="F675" s="115" t="str">
        <f t="shared" si="23"/>
        <v/>
      </c>
      <c r="G675" s="114"/>
      <c r="H675" s="139" t="s">
        <v>2068</v>
      </c>
      <c r="I675" s="118">
        <v>327</v>
      </c>
      <c r="J675" s="119" t="s">
        <v>2066</v>
      </c>
      <c r="K675" s="120">
        <v>70</v>
      </c>
      <c r="L675" s="120" t="e">
        <f>#REF!*#REF!</f>
        <v>#REF!</v>
      </c>
      <c r="M675" s="120"/>
      <c r="N675" s="119"/>
      <c r="O675" s="115"/>
      <c r="P675" s="115"/>
    </row>
    <row r="676" spans="1:16" ht="406.5" x14ac:dyDescent="0.35">
      <c r="A676" s="119" t="s">
        <v>1558</v>
      </c>
      <c r="B676" s="115"/>
      <c r="C676" s="115"/>
      <c r="D676" s="115"/>
      <c r="E676" s="115" t="str">
        <f t="shared" si="22"/>
        <v/>
      </c>
      <c r="F676" s="115" t="str">
        <f t="shared" si="23"/>
        <v/>
      </c>
      <c r="G676" s="114"/>
      <c r="H676" s="139" t="s">
        <v>2069</v>
      </c>
      <c r="I676" s="118">
        <v>200</v>
      </c>
      <c r="J676" s="119" t="s">
        <v>757</v>
      </c>
      <c r="K676" s="120">
        <v>18</v>
      </c>
      <c r="L676" s="120" t="e">
        <f>#REF!*#REF!</f>
        <v>#REF!</v>
      </c>
      <c r="M676" s="120"/>
      <c r="N676" s="119"/>
      <c r="O676" s="115"/>
      <c r="P676" s="115"/>
    </row>
    <row r="677" spans="1:16" ht="72.5" x14ac:dyDescent="0.35">
      <c r="A677" s="119" t="s">
        <v>1558</v>
      </c>
      <c r="B677" s="115"/>
      <c r="C677" s="115"/>
      <c r="D677" s="115"/>
      <c r="E677" s="115" t="str">
        <f t="shared" si="22"/>
        <v/>
      </c>
      <c r="F677" s="115" t="str">
        <f t="shared" si="23"/>
        <v/>
      </c>
      <c r="G677" s="114"/>
      <c r="H677" s="117" t="s">
        <v>1773</v>
      </c>
      <c r="I677" s="118"/>
      <c r="J677" s="119"/>
      <c r="K677" s="120"/>
      <c r="L677" s="120"/>
      <c r="M677" s="120"/>
      <c r="N677" s="119"/>
      <c r="O677" s="115"/>
      <c r="P677" s="115"/>
    </row>
    <row r="678" spans="1:16" ht="409.5" x14ac:dyDescent="0.35">
      <c r="A678" s="119" t="s">
        <v>1558</v>
      </c>
      <c r="B678" s="115"/>
      <c r="C678" s="115"/>
      <c r="D678" s="115"/>
      <c r="E678" s="115" t="str">
        <f t="shared" si="22"/>
        <v/>
      </c>
      <c r="F678" s="115" t="str">
        <f t="shared" si="23"/>
        <v/>
      </c>
      <c r="G678" s="114"/>
      <c r="H678" s="124" t="s">
        <v>2070</v>
      </c>
      <c r="I678" s="118">
        <v>1</v>
      </c>
      <c r="J678" s="119" t="s">
        <v>820</v>
      </c>
      <c r="K678" s="120">
        <v>3850</v>
      </c>
      <c r="L678" s="120" t="e">
        <f>#REF!*#REF!</f>
        <v>#REF!</v>
      </c>
      <c r="M678" s="120"/>
      <c r="N678" s="119"/>
      <c r="O678" s="115"/>
      <c r="P678" s="115"/>
    </row>
    <row r="679" spans="1:16" ht="84" x14ac:dyDescent="0.35">
      <c r="A679" s="119" t="s">
        <v>1558</v>
      </c>
      <c r="B679" s="115"/>
      <c r="C679" s="115"/>
      <c r="D679" s="115"/>
      <c r="E679" s="115" t="str">
        <f t="shared" si="22"/>
        <v/>
      </c>
      <c r="F679" s="115" t="str">
        <f t="shared" si="23"/>
        <v/>
      </c>
      <c r="G679" s="114"/>
      <c r="H679" s="124" t="s">
        <v>2071</v>
      </c>
      <c r="I679" s="118">
        <v>1</v>
      </c>
      <c r="J679" s="119" t="s">
        <v>820</v>
      </c>
      <c r="K679" s="120">
        <v>950</v>
      </c>
      <c r="L679" s="120" t="e">
        <f>#REF!*#REF!</f>
        <v>#REF!</v>
      </c>
      <c r="M679" s="120"/>
      <c r="N679" s="119"/>
      <c r="O679" s="115"/>
      <c r="P679" s="115"/>
    </row>
    <row r="680" spans="1:16" ht="98" x14ac:dyDescent="0.35">
      <c r="A680" s="119" t="s">
        <v>1558</v>
      </c>
      <c r="B680" s="115"/>
      <c r="C680" s="115"/>
      <c r="D680" s="115"/>
      <c r="E680" s="115" t="str">
        <f t="shared" si="22"/>
        <v/>
      </c>
      <c r="F680" s="115" t="str">
        <f t="shared" si="23"/>
        <v/>
      </c>
      <c r="G680" s="114"/>
      <c r="H680" s="124" t="s">
        <v>2072</v>
      </c>
      <c r="I680" s="118">
        <v>1</v>
      </c>
      <c r="J680" s="119" t="s">
        <v>820</v>
      </c>
      <c r="K680" s="120">
        <v>600</v>
      </c>
      <c r="L680" s="120" t="e">
        <f>#REF!*#REF!</f>
        <v>#REF!</v>
      </c>
      <c r="M680" s="120"/>
      <c r="N680" s="119"/>
      <c r="O680" s="115"/>
      <c r="P680" s="115"/>
    </row>
    <row r="681" spans="1:16" ht="87" x14ac:dyDescent="0.35">
      <c r="A681" s="119" t="s">
        <v>1658</v>
      </c>
      <c r="B681" s="115"/>
      <c r="C681" s="115"/>
      <c r="D681" s="115"/>
      <c r="E681" s="115" t="str">
        <f t="shared" si="22"/>
        <v/>
      </c>
      <c r="F681" s="115" t="str">
        <f t="shared" si="23"/>
        <v/>
      </c>
      <c r="G681" s="114"/>
      <c r="H681" s="117" t="s">
        <v>1774</v>
      </c>
      <c r="I681" s="118"/>
      <c r="J681" s="119"/>
      <c r="K681" s="120"/>
      <c r="L681" s="120"/>
      <c r="M681" s="120"/>
      <c r="N681" s="119"/>
      <c r="O681" s="115"/>
      <c r="P681" s="115"/>
    </row>
    <row r="682" spans="1:16" ht="126" x14ac:dyDescent="0.35">
      <c r="A682" s="119" t="s">
        <v>1658</v>
      </c>
      <c r="B682" s="115"/>
      <c r="C682" s="115"/>
      <c r="D682" s="115"/>
      <c r="E682" s="115" t="str">
        <f t="shared" si="22"/>
        <v/>
      </c>
      <c r="F682" s="115" t="str">
        <f t="shared" si="23"/>
        <v/>
      </c>
      <c r="G682" s="114"/>
      <c r="H682" s="124" t="s">
        <v>1659</v>
      </c>
      <c r="I682" s="118">
        <v>90000</v>
      </c>
      <c r="J682" s="119" t="s">
        <v>820</v>
      </c>
      <c r="K682" s="120">
        <f>50.45*118%</f>
        <v>59.530999999999999</v>
      </c>
      <c r="L682" s="120" t="e">
        <f>#REF!*#REF!</f>
        <v>#REF!</v>
      </c>
      <c r="M682" s="120"/>
      <c r="N682" s="119"/>
      <c r="O682" s="115"/>
      <c r="P682" s="115"/>
    </row>
    <row r="683" spans="1:16" ht="154" x14ac:dyDescent="0.35">
      <c r="A683" s="119" t="s">
        <v>1658</v>
      </c>
      <c r="B683" s="115"/>
      <c r="C683" s="115"/>
      <c r="D683" s="115"/>
      <c r="E683" s="115" t="str">
        <f t="shared" si="22"/>
        <v/>
      </c>
      <c r="F683" s="115" t="str">
        <f t="shared" si="23"/>
        <v/>
      </c>
      <c r="G683" s="114"/>
      <c r="H683" s="124" t="s">
        <v>1661</v>
      </c>
      <c r="I683" s="118">
        <v>1</v>
      </c>
      <c r="J683" s="119" t="s">
        <v>820</v>
      </c>
      <c r="K683" s="120">
        <f>64833.64*118%</f>
        <v>76503.695200000002</v>
      </c>
      <c r="L683" s="120" t="e">
        <f>#REF!*#REF!</f>
        <v>#REF!</v>
      </c>
      <c r="M683" s="120"/>
      <c r="N683" s="119"/>
      <c r="O683" s="115"/>
      <c r="P683" s="115"/>
    </row>
    <row r="684" spans="1:16" ht="98" x14ac:dyDescent="0.35">
      <c r="A684" s="119" t="s">
        <v>1658</v>
      </c>
      <c r="B684" s="115"/>
      <c r="C684" s="115"/>
      <c r="D684" s="115"/>
      <c r="E684" s="115" t="str">
        <f t="shared" si="22"/>
        <v/>
      </c>
      <c r="F684" s="115" t="str">
        <f t="shared" si="23"/>
        <v/>
      </c>
      <c r="G684" s="114"/>
      <c r="H684" s="124" t="s">
        <v>1662</v>
      </c>
      <c r="I684" s="118">
        <v>1</v>
      </c>
      <c r="J684" s="119" t="s">
        <v>820</v>
      </c>
      <c r="K684" s="120">
        <f>18004.25*118%</f>
        <v>21245.014999999999</v>
      </c>
      <c r="L684" s="120" t="e">
        <f>#REF!*#REF!</f>
        <v>#REF!</v>
      </c>
      <c r="M684" s="120"/>
      <c r="N684" s="119"/>
      <c r="O684" s="115"/>
      <c r="P684" s="115"/>
    </row>
    <row r="685" spans="1:16" ht="126" x14ac:dyDescent="0.35">
      <c r="A685" s="119" t="s">
        <v>1658</v>
      </c>
      <c r="B685" s="115"/>
      <c r="C685" s="115"/>
      <c r="D685" s="115"/>
      <c r="E685" s="115" t="str">
        <f t="shared" si="22"/>
        <v/>
      </c>
      <c r="F685" s="115" t="str">
        <f t="shared" si="23"/>
        <v/>
      </c>
      <c r="G685" s="114"/>
      <c r="H685" s="124" t="s">
        <v>2073</v>
      </c>
      <c r="I685" s="118">
        <v>1</v>
      </c>
      <c r="J685" s="119" t="s">
        <v>820</v>
      </c>
      <c r="K685" s="120">
        <f>62549.14*118%</f>
        <v>73807.985199999996</v>
      </c>
      <c r="L685" s="120" t="e">
        <f>#REF!*#REF!</f>
        <v>#REF!</v>
      </c>
      <c r="M685" s="120"/>
      <c r="N685" s="119"/>
      <c r="O685" s="115"/>
      <c r="P685" s="115"/>
    </row>
    <row r="686" spans="1:16" ht="56" x14ac:dyDescent="0.35">
      <c r="A686" s="119" t="s">
        <v>1658</v>
      </c>
      <c r="B686" s="115"/>
      <c r="C686" s="115"/>
      <c r="D686" s="115"/>
      <c r="E686" s="115" t="str">
        <f t="shared" si="22"/>
        <v/>
      </c>
      <c r="F686" s="115" t="str">
        <f t="shared" si="23"/>
        <v/>
      </c>
      <c r="G686" s="114"/>
      <c r="H686" s="124" t="s">
        <v>2074</v>
      </c>
      <c r="I686" s="118">
        <v>10</v>
      </c>
      <c r="J686" s="119" t="s">
        <v>820</v>
      </c>
      <c r="K686" s="120">
        <f>41101.3*118%</f>
        <v>48499.534</v>
      </c>
      <c r="L686" s="120" t="e">
        <f>#REF!*#REF!</f>
        <v>#REF!</v>
      </c>
      <c r="M686" s="120"/>
      <c r="N686" s="119"/>
      <c r="O686" s="115"/>
      <c r="P686" s="115"/>
    </row>
    <row r="687" spans="1:16" ht="42" x14ac:dyDescent="0.35">
      <c r="A687" s="119" t="s">
        <v>1658</v>
      </c>
      <c r="B687" s="115"/>
      <c r="C687" s="115"/>
      <c r="D687" s="115"/>
      <c r="E687" s="115" t="str">
        <f t="shared" si="22"/>
        <v/>
      </c>
      <c r="F687" s="115" t="str">
        <f t="shared" si="23"/>
        <v/>
      </c>
      <c r="G687" s="114"/>
      <c r="H687" s="124" t="s">
        <v>2075</v>
      </c>
      <c r="I687" s="118">
        <v>1</v>
      </c>
      <c r="J687" s="119" t="s">
        <v>820</v>
      </c>
      <c r="K687" s="120">
        <f>37306.96*118%</f>
        <v>44022.212799999994</v>
      </c>
      <c r="L687" s="120" t="e">
        <f>#REF!*#REF!</f>
        <v>#REF!</v>
      </c>
      <c r="M687" s="120"/>
      <c r="N687" s="119"/>
      <c r="O687" s="115"/>
      <c r="P687" s="115"/>
    </row>
    <row r="688" spans="1:16" ht="84" x14ac:dyDescent="0.35">
      <c r="A688" s="119" t="s">
        <v>1658</v>
      </c>
      <c r="B688" s="115"/>
      <c r="C688" s="115"/>
      <c r="D688" s="115"/>
      <c r="E688" s="115" t="str">
        <f t="shared" si="22"/>
        <v/>
      </c>
      <c r="F688" s="115" t="str">
        <f t="shared" si="23"/>
        <v/>
      </c>
      <c r="G688" s="114"/>
      <c r="H688" s="124" t="s">
        <v>2076</v>
      </c>
      <c r="I688" s="118">
        <v>1</v>
      </c>
      <c r="J688" s="119" t="s">
        <v>820</v>
      </c>
      <c r="K688" s="120">
        <f>126958.86*118%</f>
        <v>149811.45480000001</v>
      </c>
      <c r="L688" s="120" t="e">
        <f>#REF!*#REF!</f>
        <v>#REF!</v>
      </c>
      <c r="M688" s="120"/>
      <c r="N688" s="119"/>
      <c r="O688" s="115"/>
      <c r="P688" s="115"/>
    </row>
    <row r="689" spans="1:16" ht="70" x14ac:dyDescent="0.35">
      <c r="A689" s="119" t="s">
        <v>1658</v>
      </c>
      <c r="B689" s="115"/>
      <c r="C689" s="115"/>
      <c r="D689" s="115"/>
      <c r="E689" s="115" t="str">
        <f t="shared" si="22"/>
        <v/>
      </c>
      <c r="F689" s="115" t="str">
        <f t="shared" si="23"/>
        <v/>
      </c>
      <c r="G689" s="114"/>
      <c r="H689" s="124" t="s">
        <v>1664</v>
      </c>
      <c r="I689" s="118">
        <v>1</v>
      </c>
      <c r="J689" s="119" t="s">
        <v>820</v>
      </c>
      <c r="K689" s="120">
        <f>2003000*118%</f>
        <v>2363540</v>
      </c>
      <c r="L689" s="120" t="e">
        <f>#REF!*#REF!</f>
        <v>#REF!</v>
      </c>
      <c r="M689" s="120"/>
      <c r="N689" s="119"/>
      <c r="O689" s="115"/>
      <c r="P689" s="115"/>
    </row>
    <row r="690" spans="1:16" ht="98" x14ac:dyDescent="0.35">
      <c r="A690" s="119" t="s">
        <v>1658</v>
      </c>
      <c r="B690" s="115"/>
      <c r="C690" s="115"/>
      <c r="D690" s="115"/>
      <c r="E690" s="115" t="str">
        <f t="shared" si="22"/>
        <v/>
      </c>
      <c r="F690" s="115" t="str">
        <f t="shared" si="23"/>
        <v/>
      </c>
      <c r="G690" s="114"/>
      <c r="H690" s="124" t="s">
        <v>1665</v>
      </c>
      <c r="I690" s="118">
        <v>1</v>
      </c>
      <c r="J690" s="119" t="s">
        <v>820</v>
      </c>
      <c r="K690" s="120">
        <f>1473166*118%</f>
        <v>1738335.88</v>
      </c>
      <c r="L690" s="120" t="e">
        <f>#REF!*#REF!</f>
        <v>#REF!</v>
      </c>
      <c r="M690" s="120"/>
      <c r="N690" s="119"/>
      <c r="O690" s="115"/>
      <c r="P690" s="115"/>
    </row>
    <row r="691" spans="1:16" x14ac:dyDescent="0.35">
      <c r="H691" s="141"/>
    </row>
    <row r="692" spans="1:16" x14ac:dyDescent="0.35">
      <c r="H692" s="141"/>
    </row>
    <row r="693" spans="1:16" x14ac:dyDescent="0.35">
      <c r="H693" s="141"/>
    </row>
    <row r="694" spans="1:16" x14ac:dyDescent="0.35">
      <c r="H694" s="141"/>
    </row>
    <row r="695" spans="1:16" x14ac:dyDescent="0.35">
      <c r="H695" s="141"/>
    </row>
    <row r="696" spans="1:16" x14ac:dyDescent="0.35">
      <c r="H696" s="141"/>
    </row>
    <row r="697" spans="1:16" x14ac:dyDescent="0.35">
      <c r="H697" s="141"/>
    </row>
    <row r="698" spans="1:16" x14ac:dyDescent="0.35">
      <c r="H698" s="141"/>
    </row>
    <row r="699" spans="1:16" x14ac:dyDescent="0.35">
      <c r="H699" s="141"/>
    </row>
    <row r="700" spans="1:16" x14ac:dyDescent="0.35">
      <c r="H700" s="141"/>
    </row>
    <row r="701" spans="1:16" x14ac:dyDescent="0.35">
      <c r="H701" s="14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P29"/>
  <sheetViews>
    <sheetView workbookViewId="0"/>
  </sheetViews>
  <sheetFormatPr defaultColWidth="9" defaultRowHeight="15.5" x14ac:dyDescent="0.35"/>
  <sheetData>
    <row r="1" spans="2:16" ht="17.5" x14ac:dyDescent="0.35">
      <c r="C1" s="98" t="s">
        <v>2077</v>
      </c>
    </row>
    <row r="3" spans="2:16" x14ac:dyDescent="0.35">
      <c r="C3" s="99" t="s">
        <v>2078</v>
      </c>
    </row>
    <row r="4" spans="2:16" x14ac:dyDescent="0.35">
      <c r="B4" s="100" t="s">
        <v>76</v>
      </c>
      <c r="C4" s="100" t="s">
        <v>2079</v>
      </c>
      <c r="D4" s="294" t="s">
        <v>2080</v>
      </c>
      <c r="E4" s="294"/>
      <c r="F4" s="294"/>
      <c r="G4" s="294"/>
    </row>
    <row r="5" spans="2:16" ht="70" x14ac:dyDescent="0.35">
      <c r="B5" s="100"/>
      <c r="C5" s="100"/>
      <c r="D5" s="101" t="s">
        <v>2081</v>
      </c>
      <c r="E5" s="101" t="s">
        <v>2082</v>
      </c>
      <c r="F5" s="101" t="s">
        <v>2083</v>
      </c>
      <c r="G5" s="101" t="s">
        <v>2084</v>
      </c>
    </row>
    <row r="6" spans="2:16" x14ac:dyDescent="0.35">
      <c r="B6" s="102" t="s">
        <v>2085</v>
      </c>
      <c r="C6" s="103" t="s">
        <v>2086</v>
      </c>
      <c r="D6" s="104">
        <v>2</v>
      </c>
      <c r="E6" s="104">
        <v>2</v>
      </c>
      <c r="F6" s="104">
        <v>2</v>
      </c>
      <c r="G6" s="104">
        <v>2</v>
      </c>
    </row>
    <row r="7" spans="2:16" x14ac:dyDescent="0.35">
      <c r="B7" s="102" t="s">
        <v>2087</v>
      </c>
      <c r="C7" s="103" t="s">
        <v>2088</v>
      </c>
      <c r="D7" s="105">
        <v>3</v>
      </c>
      <c r="E7" s="105">
        <v>3</v>
      </c>
      <c r="F7" s="106">
        <v>3</v>
      </c>
      <c r="G7" s="106">
        <v>3</v>
      </c>
    </row>
    <row r="8" spans="2:16" x14ac:dyDescent="0.35">
      <c r="B8" s="102" t="s">
        <v>2089</v>
      </c>
      <c r="C8" s="103" t="s">
        <v>2090</v>
      </c>
      <c r="D8" s="104">
        <v>12</v>
      </c>
      <c r="E8" s="104">
        <v>24</v>
      </c>
      <c r="F8" s="104">
        <v>9</v>
      </c>
      <c r="G8" s="104">
        <v>6</v>
      </c>
    </row>
    <row r="9" spans="2:16" x14ac:dyDescent="0.35">
      <c r="B9" s="102" t="s">
        <v>2091</v>
      </c>
      <c r="C9" s="103" t="s">
        <v>2092</v>
      </c>
      <c r="D9" s="105">
        <v>2</v>
      </c>
      <c r="E9" s="105">
        <v>1</v>
      </c>
      <c r="F9" s="106">
        <v>0.5</v>
      </c>
      <c r="G9" s="106">
        <v>0.5</v>
      </c>
    </row>
    <row r="10" spans="2:16" x14ac:dyDescent="0.35">
      <c r="B10" s="102" t="s">
        <v>2093</v>
      </c>
      <c r="C10" s="103" t="s">
        <v>2094</v>
      </c>
      <c r="D10" s="104">
        <v>2</v>
      </c>
      <c r="E10" s="104">
        <v>2</v>
      </c>
      <c r="F10" s="104">
        <v>0.5</v>
      </c>
      <c r="G10" s="104">
        <v>0.5</v>
      </c>
    </row>
    <row r="11" spans="2:16" x14ac:dyDescent="0.35">
      <c r="B11" s="295" t="s">
        <v>2095</v>
      </c>
      <c r="C11" s="296"/>
      <c r="D11" s="107">
        <f>SUM(D6:D10)</f>
        <v>21</v>
      </c>
      <c r="E11" s="108">
        <f>SUM(E6:E10)</f>
        <v>32</v>
      </c>
      <c r="F11" s="107">
        <f>SUM(F6:F10)</f>
        <v>15</v>
      </c>
      <c r="G11" s="107">
        <f>SUM(G6:G10)</f>
        <v>12</v>
      </c>
      <c r="L11" s="97" t="s">
        <v>2096</v>
      </c>
      <c r="M11" s="97" t="s">
        <v>2097</v>
      </c>
    </row>
    <row r="12" spans="2:16" ht="108.5" x14ac:dyDescent="0.35">
      <c r="H12" s="109"/>
      <c r="L12" s="290" t="s">
        <v>2098</v>
      </c>
      <c r="M12" s="291" t="s">
        <v>2099</v>
      </c>
      <c r="N12" s="291"/>
      <c r="O12" s="291"/>
      <c r="P12" s="291"/>
    </row>
    <row r="13" spans="2:16" x14ac:dyDescent="0.35">
      <c r="C13" s="99" t="s">
        <v>2100</v>
      </c>
      <c r="H13" s="109"/>
      <c r="I13" s="109"/>
      <c r="J13" s="109"/>
      <c r="L13" s="290"/>
      <c r="M13" s="292" t="s">
        <v>2101</v>
      </c>
      <c r="N13" s="293"/>
      <c r="O13" s="293"/>
      <c r="P13" s="293"/>
    </row>
    <row r="14" spans="2:16" x14ac:dyDescent="0.35">
      <c r="B14" s="100" t="s">
        <v>76</v>
      </c>
      <c r="C14" s="100" t="s">
        <v>2079</v>
      </c>
      <c r="D14" s="284" t="s">
        <v>2102</v>
      </c>
      <c r="E14" s="285"/>
      <c r="M14" s="286" t="s">
        <v>2103</v>
      </c>
      <c r="N14" s="287"/>
      <c r="O14" s="287"/>
      <c r="P14" s="288"/>
    </row>
    <row r="15" spans="2:16" ht="50" x14ac:dyDescent="0.35">
      <c r="B15" s="100"/>
      <c r="C15" s="100"/>
      <c r="D15" s="110" t="s">
        <v>2104</v>
      </c>
      <c r="E15" s="110" t="s">
        <v>2105</v>
      </c>
    </row>
    <row r="16" spans="2:16" x14ac:dyDescent="0.35">
      <c r="B16" s="102" t="s">
        <v>2106</v>
      </c>
      <c r="C16" s="103" t="s">
        <v>2107</v>
      </c>
      <c r="D16" s="104">
        <v>2</v>
      </c>
      <c r="E16" s="104">
        <v>2</v>
      </c>
    </row>
    <row r="17" spans="2:5" x14ac:dyDescent="0.35">
      <c r="B17" s="102" t="s">
        <v>2108</v>
      </c>
      <c r="C17" s="103" t="s">
        <v>2109</v>
      </c>
      <c r="D17" s="105">
        <v>2</v>
      </c>
      <c r="E17" s="106">
        <v>2</v>
      </c>
    </row>
    <row r="18" spans="2:5" x14ac:dyDescent="0.35">
      <c r="B18" s="102" t="s">
        <v>2110</v>
      </c>
      <c r="C18" s="103" t="s">
        <v>2111</v>
      </c>
      <c r="D18" s="104">
        <v>5</v>
      </c>
      <c r="E18" s="104">
        <v>5</v>
      </c>
    </row>
    <row r="19" spans="2:5" x14ac:dyDescent="0.35">
      <c r="B19" s="102" t="s">
        <v>2112</v>
      </c>
      <c r="C19" s="103" t="s">
        <v>2113</v>
      </c>
      <c r="D19" s="105">
        <v>2</v>
      </c>
      <c r="E19" s="106">
        <v>2</v>
      </c>
    </row>
    <row r="20" spans="2:5" x14ac:dyDescent="0.35">
      <c r="B20" s="289" t="s">
        <v>2095</v>
      </c>
      <c r="C20" s="289"/>
      <c r="D20" s="107">
        <f>SUM(D16:D19)</f>
        <v>11</v>
      </c>
      <c r="E20" s="107">
        <f>SUM(E16:E19)</f>
        <v>11</v>
      </c>
    </row>
    <row r="21" spans="2:5" x14ac:dyDescent="0.35">
      <c r="B21" s="97" t="s">
        <v>77</v>
      </c>
      <c r="C21" s="111" t="s">
        <v>2114</v>
      </c>
    </row>
    <row r="28" spans="2:5" x14ac:dyDescent="0.35">
      <c r="C28" s="290"/>
    </row>
    <row r="29" spans="2:5" x14ac:dyDescent="0.35">
      <c r="C29" s="29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0"/>
  <sheetViews>
    <sheetView workbookViewId="0"/>
  </sheetViews>
  <sheetFormatPr defaultColWidth="9" defaultRowHeight="15.5" x14ac:dyDescent="0.35"/>
  <sheetData>
    <row r="1" spans="1:12" ht="28.5" x14ac:dyDescent="0.65">
      <c r="A1" s="282"/>
      <c r="B1" s="282"/>
      <c r="C1" s="282"/>
      <c r="D1" s="282"/>
      <c r="E1" s="282"/>
      <c r="F1" s="282"/>
    </row>
    <row r="2" spans="1:12" x14ac:dyDescent="0.35">
      <c r="A2" s="13" t="s">
        <v>2115</v>
      </c>
      <c r="B2" s="13" t="s">
        <v>79</v>
      </c>
      <c r="C2" s="13" t="s">
        <v>99</v>
      </c>
      <c r="D2" s="13" t="s">
        <v>1801</v>
      </c>
      <c r="E2" s="112" t="s">
        <v>1802</v>
      </c>
      <c r="F2" s="112" t="s">
        <v>1803</v>
      </c>
      <c r="G2" s="13" t="s">
        <v>2116</v>
      </c>
      <c r="H2" s="13" t="s">
        <v>2117</v>
      </c>
      <c r="I2" s="113" t="s">
        <v>2118</v>
      </c>
      <c r="J2" s="113"/>
      <c r="K2" s="113"/>
      <c r="L2" s="113"/>
    </row>
    <row r="3" spans="1:12" ht="43.5" x14ac:dyDescent="0.35">
      <c r="A3" s="114">
        <v>1</v>
      </c>
      <c r="B3" s="133" t="s">
        <v>2119</v>
      </c>
      <c r="C3" s="118"/>
      <c r="D3" s="119"/>
      <c r="E3" s="120"/>
      <c r="F3" s="120"/>
      <c r="G3" s="115"/>
      <c r="H3" s="115" t="e">
        <f>#REF!/$F$30</f>
        <v>#REF!</v>
      </c>
      <c r="I3" s="115"/>
      <c r="J3" s="122"/>
      <c r="K3" s="115"/>
      <c r="L3" s="115"/>
    </row>
    <row r="4" spans="1:12" ht="56" x14ac:dyDescent="0.35">
      <c r="A4" s="115">
        <v>1.1000000000000001</v>
      </c>
      <c r="B4" s="134" t="s">
        <v>1807</v>
      </c>
      <c r="C4" s="142">
        <v>4</v>
      </c>
      <c r="D4" s="115" t="s">
        <v>1575</v>
      </c>
      <c r="E4" s="120">
        <v>297000</v>
      </c>
      <c r="F4" s="120" t="e">
        <f>#REF!*#REF!</f>
        <v>#REF!</v>
      </c>
      <c r="G4" s="115"/>
      <c r="H4" s="115" t="e">
        <f>#REF!/$F$30</f>
        <v>#REF!</v>
      </c>
      <c r="I4" s="115"/>
      <c r="J4" s="122"/>
      <c r="K4" s="115"/>
      <c r="L4" s="115"/>
    </row>
    <row r="5" spans="1:12" ht="56" x14ac:dyDescent="0.35">
      <c r="A5" s="115">
        <v>1.2</v>
      </c>
      <c r="B5" s="134" t="s">
        <v>1808</v>
      </c>
      <c r="C5" s="142">
        <v>3</v>
      </c>
      <c r="D5" s="115" t="s">
        <v>1575</v>
      </c>
      <c r="E5" s="120">
        <v>252000</v>
      </c>
      <c r="F5" s="120" t="e">
        <f>#REF!*#REF!</f>
        <v>#REF!</v>
      </c>
      <c r="G5" s="115"/>
      <c r="H5" s="115" t="e">
        <f>#REF!/$F$30</f>
        <v>#REF!</v>
      </c>
      <c r="I5" s="115"/>
      <c r="J5" s="122"/>
      <c r="K5" s="115"/>
      <c r="L5" s="115"/>
    </row>
    <row r="6" spans="1:12" x14ac:dyDescent="0.35">
      <c r="A6" s="115">
        <v>1.3</v>
      </c>
      <c r="B6" s="134" t="s">
        <v>1809</v>
      </c>
      <c r="C6" s="142">
        <v>7</v>
      </c>
      <c r="D6" s="115" t="s">
        <v>1575</v>
      </c>
      <c r="E6" s="120">
        <v>133200</v>
      </c>
      <c r="F6" s="120" t="e">
        <f>#REF!*#REF!</f>
        <v>#REF!</v>
      </c>
      <c r="G6" s="115"/>
      <c r="H6" s="115" t="e">
        <f>#REF!/$F$30</f>
        <v>#REF!</v>
      </c>
      <c r="I6" s="115"/>
      <c r="J6" s="122"/>
      <c r="K6" s="115"/>
      <c r="L6" s="115"/>
    </row>
    <row r="7" spans="1:12" ht="28" x14ac:dyDescent="0.35">
      <c r="A7" s="115">
        <v>1.4</v>
      </c>
      <c r="B7" s="134" t="s">
        <v>1810</v>
      </c>
      <c r="C7" s="142">
        <v>4</v>
      </c>
      <c r="D7" s="115" t="s">
        <v>1575</v>
      </c>
      <c r="E7" s="120">
        <v>144000</v>
      </c>
      <c r="F7" s="120" t="e">
        <f>#REF!*#REF!</f>
        <v>#REF!</v>
      </c>
      <c r="G7" s="115"/>
      <c r="H7" s="115" t="e">
        <f>#REF!/$F$30</f>
        <v>#REF!</v>
      </c>
      <c r="I7" s="115"/>
      <c r="J7" s="122"/>
      <c r="K7" s="115"/>
      <c r="L7" s="115"/>
    </row>
    <row r="8" spans="1:12" ht="56" x14ac:dyDescent="0.35">
      <c r="A8" s="115">
        <v>1.5</v>
      </c>
      <c r="B8" s="134" t="s">
        <v>1811</v>
      </c>
      <c r="C8" s="142">
        <v>21</v>
      </c>
      <c r="D8" s="115" t="s">
        <v>1575</v>
      </c>
      <c r="E8" s="120">
        <v>73800</v>
      </c>
      <c r="F8" s="120" t="e">
        <f>#REF!*#REF!</f>
        <v>#REF!</v>
      </c>
      <c r="G8" s="115"/>
      <c r="H8" s="115" t="e">
        <f>#REF!/$F$30</f>
        <v>#REF!</v>
      </c>
      <c r="I8" s="115"/>
      <c r="J8" s="122"/>
      <c r="K8" s="115"/>
      <c r="L8" s="115"/>
    </row>
    <row r="9" spans="1:12" ht="56" x14ac:dyDescent="0.35">
      <c r="A9" s="115">
        <v>1.6</v>
      </c>
      <c r="B9" s="134" t="s">
        <v>1812</v>
      </c>
      <c r="C9" s="142">
        <v>18</v>
      </c>
      <c r="D9" s="115" t="s">
        <v>1575</v>
      </c>
      <c r="E9" s="120">
        <v>66600</v>
      </c>
      <c r="F9" s="120" t="e">
        <f>#REF!*#REF!</f>
        <v>#REF!</v>
      </c>
      <c r="G9" s="115"/>
      <c r="H9" s="115" t="e">
        <f>#REF!/$F$30</f>
        <v>#REF!</v>
      </c>
      <c r="I9" s="115"/>
      <c r="J9" s="122"/>
      <c r="K9" s="115"/>
      <c r="L9" s="115"/>
    </row>
    <row r="10" spans="1:12" ht="28" x14ac:dyDescent="0.35">
      <c r="A10" s="115">
        <v>1.7</v>
      </c>
      <c r="B10" s="134" t="s">
        <v>1813</v>
      </c>
      <c r="C10" s="142">
        <v>20</v>
      </c>
      <c r="D10" s="115" t="s">
        <v>1575</v>
      </c>
      <c r="E10" s="120">
        <v>46800</v>
      </c>
      <c r="F10" s="120" t="e">
        <f>#REF!*#REF!</f>
        <v>#REF!</v>
      </c>
      <c r="G10" s="115"/>
      <c r="H10" s="115" t="e">
        <f>#REF!/$F$30</f>
        <v>#REF!</v>
      </c>
      <c r="I10" s="115"/>
      <c r="J10" s="122"/>
      <c r="K10" s="115"/>
      <c r="L10" s="115"/>
    </row>
    <row r="11" spans="1:12" ht="28" x14ac:dyDescent="0.35">
      <c r="A11" s="115">
        <v>1.8</v>
      </c>
      <c r="B11" s="134" t="s">
        <v>1814</v>
      </c>
      <c r="C11" s="142">
        <v>15</v>
      </c>
      <c r="D11" s="115" t="s">
        <v>1575</v>
      </c>
      <c r="E11" s="120">
        <v>16200</v>
      </c>
      <c r="F11" s="120" t="e">
        <f>#REF!*#REF!</f>
        <v>#REF!</v>
      </c>
      <c r="G11" s="145" t="e">
        <f>SUM(F4:F11)</f>
        <v>#REF!</v>
      </c>
      <c r="H11" s="207" t="e">
        <f>#REF!/$F$30</f>
        <v>#REF!</v>
      </c>
      <c r="I11" s="146" t="e">
        <f>H18/#REF!</f>
        <v>#REF!</v>
      </c>
      <c r="J11" s="122"/>
      <c r="K11" s="115"/>
      <c r="L11" s="115"/>
    </row>
    <row r="12" spans="1:12" ht="29" x14ac:dyDescent="0.35">
      <c r="A12" s="114">
        <v>2</v>
      </c>
      <c r="B12" s="133" t="s">
        <v>2082</v>
      </c>
      <c r="C12" s="142"/>
      <c r="D12" s="115"/>
      <c r="E12" s="120"/>
      <c r="F12" s="120"/>
      <c r="G12" s="115"/>
      <c r="H12" s="115" t="e">
        <f>#REF!/$F$30</f>
        <v>#REF!</v>
      </c>
      <c r="I12" s="115"/>
    </row>
    <row r="13" spans="1:12" ht="308" x14ac:dyDescent="0.35">
      <c r="A13" s="115">
        <v>2.1</v>
      </c>
      <c r="B13" s="134" t="s">
        <v>1963</v>
      </c>
      <c r="C13" s="142">
        <v>2</v>
      </c>
      <c r="D13" s="115" t="s">
        <v>1575</v>
      </c>
      <c r="E13" s="120">
        <v>8000000</v>
      </c>
      <c r="F13" s="120" t="e">
        <f>#REF!*#REF!</f>
        <v>#REF!</v>
      </c>
      <c r="G13" s="115"/>
      <c r="H13" s="115" t="e">
        <f>#REF!/$F$30</f>
        <v>#REF!</v>
      </c>
      <c r="I13" s="115"/>
    </row>
    <row r="14" spans="1:12" ht="182" x14ac:dyDescent="0.35">
      <c r="A14" s="115">
        <v>2.2000000000000002</v>
      </c>
      <c r="B14" s="134" t="s">
        <v>1576</v>
      </c>
      <c r="C14" s="142">
        <v>2</v>
      </c>
      <c r="D14" s="115" t="s">
        <v>1575</v>
      </c>
      <c r="E14" s="120">
        <v>400000</v>
      </c>
      <c r="F14" s="120" t="e">
        <f>#REF!*#REF!</f>
        <v>#REF!</v>
      </c>
      <c r="G14" s="115"/>
      <c r="H14" s="115" t="e">
        <f>#REF!/$F$30</f>
        <v>#REF!</v>
      </c>
      <c r="I14" s="115"/>
    </row>
    <row r="15" spans="1:12" ht="238" x14ac:dyDescent="0.35">
      <c r="A15" s="115">
        <v>2.2999999999999998</v>
      </c>
      <c r="B15" s="134" t="s">
        <v>1578</v>
      </c>
      <c r="C15" s="142">
        <v>2</v>
      </c>
      <c r="D15" s="115" t="s">
        <v>1575</v>
      </c>
      <c r="E15" s="120">
        <v>120000</v>
      </c>
      <c r="F15" s="120" t="e">
        <f>#REF!*#REF!</f>
        <v>#REF!</v>
      </c>
      <c r="G15" s="115"/>
      <c r="H15" s="115" t="e">
        <f>#REF!/$F$30</f>
        <v>#REF!</v>
      </c>
      <c r="I15" s="115"/>
    </row>
    <row r="16" spans="1:12" ht="182" x14ac:dyDescent="0.35">
      <c r="A16" s="115">
        <v>2.4</v>
      </c>
      <c r="B16" s="134" t="s">
        <v>1576</v>
      </c>
      <c r="C16" s="142">
        <v>2</v>
      </c>
      <c r="D16" s="115" t="s">
        <v>1575</v>
      </c>
      <c r="E16" s="120">
        <v>30000</v>
      </c>
      <c r="F16" s="120" t="e">
        <f>#REF!*#REF!</f>
        <v>#REF!</v>
      </c>
      <c r="G16" s="115"/>
      <c r="H16" s="115" t="e">
        <f>#REF!/$F$30</f>
        <v>#REF!</v>
      </c>
      <c r="I16" s="115"/>
    </row>
    <row r="17" spans="1:9" ht="168" x14ac:dyDescent="0.35">
      <c r="A17" s="115">
        <v>2.5</v>
      </c>
      <c r="B17" s="134" t="s">
        <v>2120</v>
      </c>
      <c r="C17" s="142">
        <v>3</v>
      </c>
      <c r="D17" s="115" t="s">
        <v>1575</v>
      </c>
      <c r="E17" s="120">
        <v>63400</v>
      </c>
      <c r="F17" s="120" t="e">
        <f>#REF!*#REF!</f>
        <v>#REF!</v>
      </c>
      <c r="G17" s="115"/>
      <c r="H17" s="115" t="e">
        <f>#REF!/$F$30</f>
        <v>#REF!</v>
      </c>
      <c r="I17" s="115"/>
    </row>
    <row r="18" spans="1:9" ht="182" x14ac:dyDescent="0.35">
      <c r="A18" s="115">
        <v>2.6</v>
      </c>
      <c r="B18" s="134" t="s">
        <v>2121</v>
      </c>
      <c r="C18" s="142">
        <v>3</v>
      </c>
      <c r="D18" s="115" t="s">
        <v>1575</v>
      </c>
      <c r="E18" s="120">
        <v>3000</v>
      </c>
      <c r="F18" s="120" t="e">
        <f>#REF!*#REF!</f>
        <v>#REF!</v>
      </c>
      <c r="G18" s="145" t="e">
        <f>SUM(F13:F18)</f>
        <v>#REF!</v>
      </c>
      <c r="H18" s="207" t="e">
        <f>#REF!/$F$30</f>
        <v>#REF!</v>
      </c>
      <c r="I18" s="115"/>
    </row>
    <row r="19" spans="1:9" ht="58" x14ac:dyDescent="0.35">
      <c r="A19" s="114">
        <v>3</v>
      </c>
      <c r="B19" s="133" t="s">
        <v>1561</v>
      </c>
      <c r="C19" s="142"/>
      <c r="D19" s="115"/>
      <c r="E19" s="120"/>
      <c r="F19" s="120"/>
      <c r="G19" s="115"/>
      <c r="H19" s="115" t="e">
        <f>#REF!/$F$30</f>
        <v>#REF!</v>
      </c>
      <c r="I19" s="115"/>
    </row>
    <row r="20" spans="1:9" ht="336" x14ac:dyDescent="0.35">
      <c r="A20" s="115">
        <v>3.1</v>
      </c>
      <c r="B20" s="134" t="s">
        <v>2122</v>
      </c>
      <c r="C20" s="142">
        <v>2</v>
      </c>
      <c r="D20" s="115" t="s">
        <v>2123</v>
      </c>
      <c r="E20" s="120">
        <v>20000</v>
      </c>
      <c r="F20" s="120" t="e">
        <f>#REF!*#REF!</f>
        <v>#REF!</v>
      </c>
      <c r="G20" s="115"/>
      <c r="H20" s="115" t="e">
        <f>#REF!/$F$30</f>
        <v>#REF!</v>
      </c>
      <c r="I20" s="115"/>
    </row>
    <row r="21" spans="1:9" ht="112" x14ac:dyDescent="0.35">
      <c r="A21" s="115">
        <v>3.2</v>
      </c>
      <c r="B21" s="134" t="s">
        <v>2124</v>
      </c>
      <c r="C21" s="142">
        <v>2</v>
      </c>
      <c r="D21" s="115" t="s">
        <v>2123</v>
      </c>
      <c r="E21" s="120">
        <v>150000</v>
      </c>
      <c r="F21" s="120" t="e">
        <f>#REF!*#REF!</f>
        <v>#REF!</v>
      </c>
      <c r="G21" s="115"/>
      <c r="H21" s="115" t="e">
        <f>#REF!/$F$30</f>
        <v>#REF!</v>
      </c>
      <c r="I21" s="115"/>
    </row>
    <row r="22" spans="1:9" ht="112" x14ac:dyDescent="0.35">
      <c r="A22" s="115">
        <v>3.3</v>
      </c>
      <c r="B22" s="134" t="s">
        <v>2125</v>
      </c>
      <c r="C22" s="142">
        <v>2</v>
      </c>
      <c r="D22" s="115" t="s">
        <v>2123</v>
      </c>
      <c r="E22" s="120">
        <v>150000</v>
      </c>
      <c r="F22" s="120" t="e">
        <f>#REF!*#REF!</f>
        <v>#REF!</v>
      </c>
      <c r="G22" s="115"/>
      <c r="H22" s="115" t="e">
        <f>#REF!/$F$30</f>
        <v>#REF!</v>
      </c>
      <c r="I22" s="115"/>
    </row>
    <row r="23" spans="1:9" ht="112" x14ac:dyDescent="0.35">
      <c r="A23" s="115">
        <v>3.4</v>
      </c>
      <c r="B23" s="134" t="s">
        <v>2126</v>
      </c>
      <c r="C23" s="142">
        <v>32</v>
      </c>
      <c r="D23" s="115" t="s">
        <v>2123</v>
      </c>
      <c r="E23" s="120">
        <v>150000</v>
      </c>
      <c r="F23" s="120" t="e">
        <f>#REF!*#REF!</f>
        <v>#REF!</v>
      </c>
      <c r="G23" s="115"/>
      <c r="H23" s="115" t="e">
        <f>#REF!/$F$30</f>
        <v>#REF!</v>
      </c>
      <c r="I23" s="115"/>
    </row>
    <row r="24" spans="1:9" ht="140" x14ac:dyDescent="0.35">
      <c r="A24" s="115">
        <v>3.5</v>
      </c>
      <c r="B24" s="134" t="s">
        <v>2127</v>
      </c>
      <c r="C24" s="142">
        <v>1</v>
      </c>
      <c r="D24" s="115" t="s">
        <v>2123</v>
      </c>
      <c r="E24" s="120">
        <v>2000</v>
      </c>
      <c r="F24" s="120" t="e">
        <f>#REF!*#REF!</f>
        <v>#REF!</v>
      </c>
      <c r="G24" s="115"/>
      <c r="H24" s="115" t="e">
        <f>#REF!/$F$30</f>
        <v>#REF!</v>
      </c>
      <c r="I24" s="115"/>
    </row>
    <row r="25" spans="1:9" ht="126" x14ac:dyDescent="0.35">
      <c r="A25" s="115">
        <v>3.6</v>
      </c>
      <c r="B25" s="134" t="s">
        <v>2128</v>
      </c>
      <c r="C25" s="142">
        <v>1</v>
      </c>
      <c r="D25" s="115" t="s">
        <v>2123</v>
      </c>
      <c r="E25" s="120">
        <v>3000</v>
      </c>
      <c r="F25" s="120" t="e">
        <f>#REF!*#REF!</f>
        <v>#REF!</v>
      </c>
      <c r="G25" s="115"/>
      <c r="H25" s="115" t="e">
        <f>#REF!/$F$30</f>
        <v>#REF!</v>
      </c>
      <c r="I25" s="115"/>
    </row>
    <row r="26" spans="1:9" ht="238" x14ac:dyDescent="0.35">
      <c r="A26" s="115">
        <v>3.7</v>
      </c>
      <c r="B26" s="134" t="s">
        <v>2129</v>
      </c>
      <c r="C26" s="142">
        <v>1</v>
      </c>
      <c r="D26" s="115" t="s">
        <v>2123</v>
      </c>
      <c r="E26" s="120">
        <v>35000</v>
      </c>
      <c r="F26" s="120" t="e">
        <f>#REF!*#REF!</f>
        <v>#REF!</v>
      </c>
      <c r="G26" s="115"/>
      <c r="H26" s="115" t="e">
        <f>#REF!/$F$30</f>
        <v>#REF!</v>
      </c>
      <c r="I26" s="115"/>
    </row>
    <row r="27" spans="1:9" ht="168" x14ac:dyDescent="0.35">
      <c r="A27" s="115">
        <v>3.8</v>
      </c>
      <c r="B27" s="134" t="s">
        <v>2130</v>
      </c>
      <c r="C27" s="142">
        <v>1</v>
      </c>
      <c r="D27" s="115" t="s">
        <v>2123</v>
      </c>
      <c r="E27" s="120">
        <v>26000</v>
      </c>
      <c r="F27" s="120" t="e">
        <f>#REF!*#REF!</f>
        <v>#REF!</v>
      </c>
      <c r="G27" s="115"/>
      <c r="H27" s="115" t="e">
        <f>#REF!/$F$30</f>
        <v>#REF!</v>
      </c>
      <c r="I27" s="115"/>
    </row>
    <row r="28" spans="1:9" ht="56" x14ac:dyDescent="0.35">
      <c r="A28" s="115">
        <v>3.9</v>
      </c>
      <c r="B28" s="134" t="s">
        <v>2131</v>
      </c>
      <c r="C28" s="142">
        <v>1</v>
      </c>
      <c r="D28" s="115" t="s">
        <v>2132</v>
      </c>
      <c r="E28" s="120">
        <v>7000</v>
      </c>
      <c r="F28" s="120" t="e">
        <f>#REF!*#REF!</f>
        <v>#REF!</v>
      </c>
      <c r="G28" s="115"/>
      <c r="H28" s="115" t="e">
        <f>#REF!/$F$30</f>
        <v>#REF!</v>
      </c>
      <c r="I28" s="115"/>
    </row>
    <row r="29" spans="1:9" ht="350" x14ac:dyDescent="0.35">
      <c r="A29" s="143" t="s">
        <v>2133</v>
      </c>
      <c r="B29" s="134" t="s">
        <v>2134</v>
      </c>
      <c r="C29" s="142">
        <v>1</v>
      </c>
      <c r="D29" s="115" t="s">
        <v>2132</v>
      </c>
      <c r="E29" s="120">
        <v>12000</v>
      </c>
      <c r="F29" s="120" t="e">
        <f>#REF!*#REF!</f>
        <v>#REF!</v>
      </c>
      <c r="G29" s="145" t="e">
        <f>SUM(F20:F29)</f>
        <v>#REF!</v>
      </c>
      <c r="H29" s="207" t="e">
        <f>#REF!/$F$30</f>
        <v>#REF!</v>
      </c>
      <c r="I29" s="146" t="e">
        <f>H18/#REF!</f>
        <v>#REF!</v>
      </c>
    </row>
    <row r="30" spans="1:9" ht="18.5" x14ac:dyDescent="0.35">
      <c r="A30" s="115"/>
      <c r="B30" s="144" t="s">
        <v>2135</v>
      </c>
      <c r="C30" s="118"/>
      <c r="D30" s="119"/>
      <c r="E30" s="120"/>
      <c r="F30" s="120" t="e">
        <f>SUM(F4:F29)</f>
        <v>#REF!</v>
      </c>
      <c r="G30" s="115"/>
      <c r="H30" s="208" t="e">
        <f>SUM(H4:H29)</f>
        <v>#REF!</v>
      </c>
      <c r="I30" s="115"/>
    </row>
    <row r="31" spans="1:9" x14ac:dyDescent="0.35">
      <c r="A31" s="115"/>
      <c r="B31" s="142"/>
      <c r="C31" s="118"/>
      <c r="D31" s="119"/>
      <c r="E31" s="120"/>
      <c r="F31" s="120"/>
    </row>
    <row r="32" spans="1:9" x14ac:dyDescent="0.35">
      <c r="A32" s="115"/>
      <c r="B32" s="142"/>
      <c r="C32" s="118"/>
      <c r="D32" s="119"/>
      <c r="E32" s="120"/>
      <c r="F32" s="120"/>
    </row>
    <row r="33" spans="2:4" x14ac:dyDescent="0.35">
      <c r="B33" s="141"/>
    </row>
    <row r="40" spans="2:4" x14ac:dyDescent="0.35">
      <c r="D40" s="1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15</vt:i4>
      </vt:variant>
    </vt:vector>
  </HeadingPairs>
  <TitlesOfParts>
    <vt:vector size="15" baseType="lpstr">
      <vt:lpstr>Definitions</vt:lpstr>
      <vt:lpstr>טופס מאוחד</vt:lpstr>
      <vt:lpstr>ראשונים</vt:lpstr>
      <vt:lpstr>חולון</vt:lpstr>
      <vt:lpstr>גלילות</vt:lpstr>
      <vt:lpstr>ה.אזרחית מקורי מהמתכנן</vt:lpstr>
      <vt:lpstr>חשמל מתכנן</vt:lpstr>
      <vt:lpstr>הערות ביניים</vt:lpstr>
      <vt:lpstr>CashFlow</vt:lpstr>
      <vt:lpstr>contractors</vt:lpstr>
      <vt:lpstr>ה.אזרחית מקורי מהמתכנן (2)</vt:lpstr>
      <vt:lpstr>אומדן תקציבי</vt:lpstr>
      <vt:lpstr>כתב כמויות</vt:lpstr>
      <vt:lpstr>תע תלת שנתית</vt:lpstr>
      <vt:lpstr>כתב כמויות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peleg zeevy</dc:creator>
  <cp:keywords/>
  <dc:description/>
  <cp:lastModifiedBy>Merav Ben Baruch</cp:lastModifiedBy>
  <cp:revision/>
  <cp:lastPrinted>2025-07-31T12:35:43Z</cp:lastPrinted>
  <dcterms:created xsi:type="dcterms:W3CDTF">2024-12-16T10:30:09Z</dcterms:created>
  <dcterms:modified xsi:type="dcterms:W3CDTF">2025-12-15T13:08:55Z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0x0101002827FB85E90551409E4D254D1645EB2C</vt:lpwstr>
  </property>
  <property fmtid="{D5CDD505-2E9C-101B-9397-08002B2CF9AE}" pid="3" name="MediaServiceImageTags">
    <vt:lpwstr/>
  </property>
  <property fmtid="{D5CDD505-2E9C-101B-9397-08002B2CF9AE}" pid="4" name="_dlc_DocIdItemGuid">
    <vt:lpwstr>bc9b805f-5805-4350-b60a-1e5def13218b</vt:lpwstr>
  </property>
  <property fmtid="{D5CDD505-2E9C-101B-9397-08002B2CF9AE}" pid="5" name="IsIncome">
    <vt:bool>false</vt:bool>
  </property>
  <property fmtid="{D5CDD505-2E9C-101B-9397-08002B2CF9AE}" pid="6" name="ApprovalStatus">
    <vt:lpwstr>Not started</vt:lpwstr>
  </property>
</Properties>
</file>